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9060" windowHeight="10740" activeTab="1"/>
  </bookViews>
  <sheets>
    <sheet name="Table E.5b Annual" sheetId="1" r:id="rId1"/>
    <sheet name="Table E.5b Quarterly" sheetId="2" r:id="rId2"/>
  </sheets>
  <definedNames>
    <definedName name="GWhtoPJ">1/277.778</definedName>
    <definedName name="_xlnm.Print_Area" localSheetId="0">'Table E.5b Annual'!$A$1:$R$42</definedName>
    <definedName name="_xlnm.Print_Area" localSheetId="1">'Table E.5b Quarterly'!$A$1:$P$52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<sst xmlns="http://schemas.openxmlformats.org/spreadsheetml/2006/main" count="78" uniqueCount="25">
  <si>
    <t>Table E.5b: Natural Gas Consumption By Sector (PJ)</t>
  </si>
  <si>
    <t>Calendar Year  or Quarter</t>
  </si>
  <si>
    <t>Energy Transformation</t>
  </si>
  <si>
    <t>Total</t>
  </si>
  <si>
    <t>Electricity Generation</t>
  </si>
  <si>
    <t>Petrol Production</t>
  </si>
  <si>
    <t>Production Losses and Own Use</t>
  </si>
  <si>
    <t>Transmission Losses</t>
  </si>
  <si>
    <t>Agriculture/Forestry/Fishing</t>
  </si>
  <si>
    <t>Commercial</t>
  </si>
  <si>
    <t>N.A.</t>
  </si>
  <si>
    <t>Notes:</t>
  </si>
  <si>
    <t>1 Excludes all natural gas for cogeneration</t>
  </si>
  <si>
    <t>2. Now excludes amount of gas for energy purposes used by non-energy users</t>
  </si>
  <si>
    <t>3. Estimated from 2000 to 2008</t>
  </si>
  <si>
    <t>N.A. = Not available.</t>
  </si>
  <si>
    <t>R = Revised figures.</t>
  </si>
  <si>
    <r>
      <t>Non-Energy Use</t>
    </r>
    <r>
      <rPr>
        <b/>
        <vertAlign val="superscript"/>
        <sz val="10"/>
        <rFont val="Arial"/>
        <family val="2"/>
      </rPr>
      <t>2, R</t>
    </r>
  </si>
  <si>
    <r>
      <t>Consumer Energy Observed</t>
    </r>
    <r>
      <rPr>
        <b/>
        <vertAlign val="superscript"/>
        <sz val="10"/>
        <rFont val="Arial"/>
        <family val="2"/>
      </rPr>
      <t>1</t>
    </r>
  </si>
  <si>
    <r>
      <t>Cogeneration</t>
    </r>
    <r>
      <rPr>
        <vertAlign val="superscript"/>
        <sz val="10"/>
        <rFont val="Arial"/>
        <family val="2"/>
      </rPr>
      <t>R</t>
    </r>
  </si>
  <si>
    <r>
      <t>Residential</t>
    </r>
    <r>
      <rPr>
        <vertAlign val="superscript"/>
        <sz val="10"/>
        <rFont val="Arial"/>
        <family val="2"/>
      </rPr>
      <t>R</t>
    </r>
  </si>
  <si>
    <r>
      <t>Industrial</t>
    </r>
    <r>
      <rPr>
        <vertAlign val="superscript"/>
        <sz val="10"/>
        <rFont val="Arial"/>
        <family val="2"/>
      </rPr>
      <t>R</t>
    </r>
  </si>
  <si>
    <r>
      <t>Transport (CNG)</t>
    </r>
    <r>
      <rPr>
        <vertAlign val="superscript"/>
        <sz val="10"/>
        <rFont val="Arial"/>
        <family val="2"/>
      </rPr>
      <t>3, R</t>
    </r>
  </si>
  <si>
    <t>Quarter</t>
  </si>
  <si>
    <t>Table E.5b: Quarterly Natural Gas Consumption By Sector (PJ)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</si>
</sst>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0000"/>
    <numFmt numFmtId="176" formatCode="0.000000"/>
    <numFmt numFmtId="177" formatCode="0.00000"/>
    <numFmt numFmtId="178" formatCode="#,##0.0"/>
    <numFmt numFmtId="179" formatCode="yyyy"/>
    <numFmt numFmtId="180" formatCode="0.0_)"/>
    <numFmt numFmtId="181" formatCode="_-* #,##0_-;\-* #,##0_-;_-* &quot;-&quot;??_-;_-@_-"/>
    <numFmt numFmtId="182" formatCode="\-"/>
    <numFmt numFmtId="183" formatCode="_-* #,##0.0_-;\-* #,##0.0_-;_-* &quot;-&quot;?_-;_-@_-"/>
    <numFmt numFmtId="184" formatCode="_-* #,##0.0000_-;\-* #,##0.0000_-;_-* &quot;-&quot;??_-;_-@_-"/>
    <numFmt numFmtId="185" formatCode="_-* #,##0.00_-;\-* #,##0.00_-;_-* &quot;-&quot;?_-;_-@_-"/>
    <numFmt numFmtId="186" formatCode="mmm"/>
    <numFmt numFmtId="187" formatCode="_-* #,##0.0_-;\-* #,##0.0_-;_-* &quot;-&quot;??_-;_-@_-"/>
    <numFmt numFmtId="188" formatCode="_-* #,##0.000_-;\-* #,##0.000_-;_-* &quot;-&quot;?_-;_-@_-"/>
    <numFmt numFmtId="189" formatCode="_-* #,##0.0000_-;\-* #,##0.0000_-;_-* &quot;-&quot;?_-;_-@_-"/>
    <numFmt numFmtId="190" formatCode="0.0000"/>
    <numFmt numFmtId="191" formatCode="_-* #,##0.000_-;\-* #,##0.000_-;_-* &quot;-&quot;??_-;_-@_-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E+00"/>
    <numFmt numFmtId="205" formatCode="0.0000E+00"/>
    <numFmt numFmtId="206" formatCode="0.000E+00"/>
    <numFmt numFmtId="207" formatCode="0.0E+00"/>
    <numFmt numFmtId="208" formatCode="0E+00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2" xfId="58" applyNumberFormat="1" applyFont="1" applyFill="1" applyBorder="1" applyAlignment="1">
      <alignment horizontal="left" indent="1"/>
      <protection/>
    </xf>
    <xf numFmtId="179" fontId="0" fillId="33" borderId="0" xfId="58" applyNumberFormat="1" applyFont="1" applyFill="1" applyBorder="1" applyAlignment="1">
      <alignment horizontal="left" indent="1"/>
      <protection/>
    </xf>
    <xf numFmtId="185" fontId="0" fillId="33" borderId="13" xfId="0" applyNumberFormat="1" applyFill="1" applyBorder="1" applyAlignment="1">
      <alignment/>
    </xf>
    <xf numFmtId="185" fontId="0" fillId="33" borderId="0" xfId="0" applyNumberFormat="1" applyFill="1" applyBorder="1" applyAlignment="1">
      <alignment/>
    </xf>
    <xf numFmtId="185" fontId="0" fillId="33" borderId="14" xfId="0" applyNumberFormat="1" applyFont="1" applyFill="1" applyBorder="1" applyAlignment="1">
      <alignment/>
    </xf>
    <xf numFmtId="185" fontId="0" fillId="33" borderId="15" xfId="0" applyNumberFormat="1" applyFill="1" applyBorder="1" applyAlignment="1">
      <alignment/>
    </xf>
    <xf numFmtId="185" fontId="0" fillId="33" borderId="15" xfId="0" applyNumberFormat="1" applyFont="1" applyFill="1" applyBorder="1" applyAlignment="1">
      <alignment horizontal="center"/>
    </xf>
    <xf numFmtId="185" fontId="0" fillId="33" borderId="16" xfId="0" applyNumberFormat="1" applyFont="1" applyFill="1" applyBorder="1" applyAlignment="1">
      <alignment horizontal="center"/>
    </xf>
    <xf numFmtId="185" fontId="0" fillId="33" borderId="17" xfId="0" applyNumberFormat="1" applyFont="1" applyFill="1" applyBorder="1" applyAlignment="1">
      <alignment horizontal="center"/>
    </xf>
    <xf numFmtId="185" fontId="0" fillId="33" borderId="18" xfId="0" applyNumberFormat="1" applyFont="1" applyFill="1" applyBorder="1" applyAlignment="1">
      <alignment/>
    </xf>
    <xf numFmtId="185" fontId="0" fillId="33" borderId="13" xfId="0" applyNumberFormat="1" applyFont="1" applyFill="1" applyBorder="1" applyAlignment="1">
      <alignment horizontal="center"/>
    </xf>
    <xf numFmtId="185" fontId="0" fillId="33" borderId="0" xfId="0" applyNumberFormat="1" applyFont="1" applyFill="1" applyBorder="1" applyAlignment="1">
      <alignment horizontal="center"/>
    </xf>
    <xf numFmtId="185" fontId="0" fillId="33" borderId="19" xfId="0" applyNumberFormat="1" applyFont="1" applyFill="1" applyBorder="1" applyAlignment="1">
      <alignment horizontal="center"/>
    </xf>
    <xf numFmtId="171" fontId="0" fillId="33" borderId="0" xfId="0" applyNumberFormat="1" applyFont="1" applyFill="1" applyAlignment="1">
      <alignment/>
    </xf>
    <xf numFmtId="185" fontId="0" fillId="33" borderId="0" xfId="0" applyNumberFormat="1" applyFont="1" applyFill="1" applyBorder="1" applyAlignment="1">
      <alignment/>
    </xf>
    <xf numFmtId="0" fontId="0" fillId="33" borderId="0" xfId="58" applyNumberFormat="1" applyFont="1" applyFill="1" applyBorder="1" applyAlignment="1">
      <alignment horizontal="left" indent="1"/>
      <protection/>
    </xf>
    <xf numFmtId="2" fontId="0" fillId="33" borderId="0" xfId="0" applyNumberFormat="1" applyFont="1" applyFill="1" applyAlignment="1">
      <alignment/>
    </xf>
    <xf numFmtId="0" fontId="0" fillId="33" borderId="0" xfId="57" applyFont="1" applyFill="1" applyBorder="1" applyAlignment="1">
      <alignment horizontal="left" indent="1"/>
      <protection/>
    </xf>
    <xf numFmtId="173" fontId="0" fillId="33" borderId="0" xfId="0" applyNumberFormat="1" applyFont="1" applyFill="1" applyAlignment="1">
      <alignment/>
    </xf>
    <xf numFmtId="185" fontId="0" fillId="33" borderId="20" xfId="0" applyNumberFormat="1" applyFill="1" applyBorder="1" applyAlignment="1">
      <alignment/>
    </xf>
    <xf numFmtId="185" fontId="0" fillId="33" borderId="20" xfId="0" applyNumberFormat="1" applyFont="1" applyFill="1" applyBorder="1" applyAlignment="1">
      <alignment horizontal="center"/>
    </xf>
    <xf numFmtId="185" fontId="0" fillId="33" borderId="21" xfId="0" applyNumberFormat="1" applyFont="1" applyFill="1" applyBorder="1" applyAlignment="1">
      <alignment horizontal="center"/>
    </xf>
    <xf numFmtId="185" fontId="0" fillId="33" borderId="22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 indent="1"/>
    </xf>
    <xf numFmtId="186" fontId="0" fillId="33" borderId="16" xfId="0" applyNumberFormat="1" applyFont="1" applyFill="1" applyBorder="1" applyAlignment="1">
      <alignment horizontal="left" indent="1"/>
    </xf>
    <xf numFmtId="185" fontId="0" fillId="33" borderId="15" xfId="0" applyNumberFormat="1" applyFont="1" applyFill="1" applyBorder="1" applyAlignment="1">
      <alignment/>
    </xf>
    <xf numFmtId="185" fontId="0" fillId="33" borderId="16" xfId="62" applyNumberFormat="1" applyFont="1" applyFill="1" applyBorder="1" applyAlignment="1">
      <alignment horizontal="right" vertical="top"/>
      <protection/>
    </xf>
    <xf numFmtId="185" fontId="0" fillId="33" borderId="11" xfId="62" applyNumberFormat="1" applyFont="1" applyFill="1" applyBorder="1" applyAlignment="1">
      <alignment horizontal="right" vertical="top"/>
      <protection/>
    </xf>
    <xf numFmtId="185" fontId="0" fillId="33" borderId="15" xfId="62" applyNumberFormat="1" applyFont="1" applyFill="1" applyBorder="1" applyAlignment="1">
      <alignment horizontal="right" vertical="top"/>
      <protection/>
    </xf>
    <xf numFmtId="185" fontId="0" fillId="33" borderId="17" xfId="62" applyNumberFormat="1" applyFont="1" applyFill="1" applyBorder="1" applyAlignment="1">
      <alignment horizontal="right" vertical="top"/>
      <protection/>
    </xf>
    <xf numFmtId="185" fontId="0" fillId="33" borderId="11" xfId="57" applyNumberFormat="1" applyFont="1" applyFill="1" applyBorder="1" applyAlignment="1">
      <alignment/>
      <protection/>
    </xf>
    <xf numFmtId="185" fontId="0" fillId="33" borderId="24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indent="1"/>
    </xf>
    <xf numFmtId="186" fontId="0" fillId="33" borderId="0" xfId="0" applyNumberFormat="1" applyFont="1" applyFill="1" applyBorder="1" applyAlignment="1">
      <alignment horizontal="left" indent="1"/>
    </xf>
    <xf numFmtId="185" fontId="0" fillId="33" borderId="13" xfId="0" applyNumberFormat="1" applyFont="1" applyFill="1" applyBorder="1" applyAlignment="1">
      <alignment/>
    </xf>
    <xf numFmtId="185" fontId="0" fillId="33" borderId="0" xfId="62" applyNumberFormat="1" applyFont="1" applyFill="1" applyBorder="1" applyAlignment="1">
      <alignment horizontal="right" vertical="top"/>
      <protection/>
    </xf>
    <xf numFmtId="185" fontId="0" fillId="33" borderId="14" xfId="62" applyNumberFormat="1" applyFont="1" applyFill="1" applyBorder="1" applyAlignment="1">
      <alignment horizontal="right" vertical="top"/>
      <protection/>
    </xf>
    <xf numFmtId="185" fontId="0" fillId="33" borderId="13" xfId="62" applyNumberFormat="1" applyFont="1" applyFill="1" applyBorder="1" applyAlignment="1">
      <alignment horizontal="right" vertical="top"/>
      <protection/>
    </xf>
    <xf numFmtId="185" fontId="0" fillId="33" borderId="19" xfId="62" applyNumberFormat="1" applyFont="1" applyFill="1" applyBorder="1" applyAlignment="1">
      <alignment horizontal="right" vertical="top"/>
      <protection/>
    </xf>
    <xf numFmtId="185" fontId="0" fillId="33" borderId="14" xfId="57" applyNumberFormat="1" applyFont="1" applyFill="1" applyBorder="1" applyAlignment="1">
      <alignment/>
      <protection/>
    </xf>
    <xf numFmtId="186" fontId="0" fillId="33" borderId="0" xfId="57" applyNumberFormat="1" applyFont="1" applyFill="1" applyBorder="1" applyAlignment="1">
      <alignment horizontal="left" indent="1"/>
      <protection/>
    </xf>
    <xf numFmtId="0" fontId="0" fillId="33" borderId="25" xfId="0" applyFont="1" applyFill="1" applyBorder="1" applyAlignment="1">
      <alignment horizontal="left" indent="1"/>
    </xf>
    <xf numFmtId="186" fontId="0" fillId="33" borderId="21" xfId="57" applyNumberFormat="1" applyFont="1" applyFill="1" applyBorder="1" applyAlignment="1">
      <alignment horizontal="left" indent="1"/>
      <protection/>
    </xf>
    <xf numFmtId="185" fontId="0" fillId="33" borderId="20" xfId="0" applyNumberFormat="1" applyFont="1" applyFill="1" applyBorder="1" applyAlignment="1">
      <alignment/>
    </xf>
    <xf numFmtId="185" fontId="0" fillId="33" borderId="21" xfId="62" applyNumberFormat="1" applyFont="1" applyFill="1" applyBorder="1" applyAlignment="1">
      <alignment horizontal="right" vertical="top"/>
      <protection/>
    </xf>
    <xf numFmtId="185" fontId="0" fillId="33" borderId="26" xfId="62" applyNumberFormat="1" applyFont="1" applyFill="1" applyBorder="1" applyAlignment="1">
      <alignment horizontal="right" vertical="top"/>
      <protection/>
    </xf>
    <xf numFmtId="185" fontId="0" fillId="33" borderId="20" xfId="62" applyNumberFormat="1" applyFont="1" applyFill="1" applyBorder="1" applyAlignment="1">
      <alignment horizontal="right" vertical="top"/>
      <protection/>
    </xf>
    <xf numFmtId="185" fontId="0" fillId="33" borderId="22" xfId="62" applyNumberFormat="1" applyFont="1" applyFill="1" applyBorder="1" applyAlignment="1">
      <alignment horizontal="right" vertical="top"/>
      <protection/>
    </xf>
    <xf numFmtId="185" fontId="0" fillId="33" borderId="26" xfId="57" applyNumberFormat="1" applyFont="1" applyFill="1" applyBorder="1" applyAlignment="1">
      <alignment/>
      <protection/>
    </xf>
    <xf numFmtId="185" fontId="0" fillId="33" borderId="27" xfId="0" applyNumberFormat="1" applyFont="1" applyFill="1" applyBorder="1" applyAlignment="1">
      <alignment/>
    </xf>
    <xf numFmtId="174" fontId="6" fillId="33" borderId="15" xfId="62" applyNumberFormat="1" applyFont="1" applyFill="1" applyBorder="1" applyAlignment="1">
      <alignment horizontal="right" vertical="top"/>
      <protection/>
    </xf>
    <xf numFmtId="174" fontId="6" fillId="33" borderId="16" xfId="62" applyNumberFormat="1" applyFont="1" applyFill="1" applyBorder="1" applyAlignment="1">
      <alignment horizontal="right" vertical="top"/>
      <protection/>
    </xf>
    <xf numFmtId="174" fontId="6" fillId="33" borderId="11" xfId="62" applyNumberFormat="1" applyFont="1" applyFill="1" applyBorder="1" applyAlignment="1">
      <alignment horizontal="right" vertical="top"/>
      <protection/>
    </xf>
    <xf numFmtId="174" fontId="6" fillId="33" borderId="28" xfId="0" applyNumberFormat="1" applyFont="1" applyFill="1" applyBorder="1" applyAlignment="1">
      <alignment/>
    </xf>
    <xf numFmtId="174" fontId="6" fillId="33" borderId="29" xfId="62" applyNumberFormat="1" applyFont="1" applyFill="1" applyBorder="1" applyAlignment="1">
      <alignment horizontal="right" vertical="top"/>
      <protection/>
    </xf>
    <xf numFmtId="174" fontId="6" fillId="33" borderId="30" xfId="62" applyNumberFormat="1" applyFont="1" applyFill="1" applyBorder="1" applyAlignment="1">
      <alignment horizontal="right" vertical="top"/>
      <protection/>
    </xf>
    <xf numFmtId="174" fontId="6" fillId="33" borderId="31" xfId="62" applyNumberFormat="1" applyFont="1" applyFill="1" applyBorder="1" applyAlignment="1">
      <alignment horizontal="right" vertical="top"/>
      <protection/>
    </xf>
    <xf numFmtId="174" fontId="6" fillId="33" borderId="32" xfId="0" applyNumberFormat="1" applyFont="1" applyFill="1" applyBorder="1" applyAlignment="1">
      <alignment/>
    </xf>
    <xf numFmtId="0" fontId="0" fillId="33" borderId="0" xfId="57" applyFont="1" applyFill="1" applyAlignment="1">
      <alignment/>
      <protection/>
    </xf>
    <xf numFmtId="17" fontId="0" fillId="33" borderId="12" xfId="57" applyNumberFormat="1" applyFont="1" applyFill="1" applyBorder="1" applyAlignment="1">
      <alignment horizontal="left" indent="1"/>
      <protection/>
    </xf>
    <xf numFmtId="17" fontId="0" fillId="33" borderId="12" xfId="0" applyNumberFormat="1" applyFont="1" applyFill="1" applyBorder="1" applyAlignment="1">
      <alignment horizontal="left" indent="1"/>
    </xf>
    <xf numFmtId="17" fontId="0" fillId="33" borderId="33" xfId="0" applyNumberFormat="1" applyFont="1" applyFill="1" applyBorder="1" applyAlignment="1">
      <alignment horizontal="left" indent="1"/>
    </xf>
    <xf numFmtId="185" fontId="0" fillId="33" borderId="29" xfId="0" applyNumberFormat="1" applyFont="1" applyFill="1" applyBorder="1" applyAlignment="1">
      <alignment/>
    </xf>
    <xf numFmtId="185" fontId="0" fillId="33" borderId="30" xfId="62" applyNumberFormat="1" applyFont="1" applyFill="1" applyBorder="1" applyAlignment="1">
      <alignment horizontal="right" vertical="top"/>
      <protection/>
    </xf>
    <xf numFmtId="185" fontId="0" fillId="33" borderId="31" xfId="62" applyNumberFormat="1" applyFont="1" applyFill="1" applyBorder="1" applyAlignment="1">
      <alignment horizontal="right" vertical="top"/>
      <protection/>
    </xf>
    <xf numFmtId="185" fontId="0" fillId="33" borderId="29" xfId="62" applyNumberFormat="1" applyFont="1" applyFill="1" applyBorder="1" applyAlignment="1">
      <alignment horizontal="right" vertical="top"/>
      <protection/>
    </xf>
    <xf numFmtId="185" fontId="0" fillId="33" borderId="34" xfId="62" applyNumberFormat="1" applyFont="1" applyFill="1" applyBorder="1" applyAlignment="1">
      <alignment horizontal="right" vertical="top"/>
      <protection/>
    </xf>
    <xf numFmtId="185" fontId="0" fillId="33" borderId="31" xfId="57" applyNumberFormat="1" applyFont="1" applyFill="1" applyBorder="1" applyAlignment="1">
      <alignment/>
      <protection/>
    </xf>
    <xf numFmtId="185" fontId="0" fillId="33" borderId="35" xfId="0" applyNumberFormat="1" applyFont="1" applyFill="1" applyBorder="1" applyAlignment="1">
      <alignment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0" fontId="6" fillId="33" borderId="23" xfId="57" applyFont="1" applyFill="1" applyBorder="1" applyAlignment="1">
      <alignment horizontal="center"/>
      <protection/>
    </xf>
    <xf numFmtId="0" fontId="6" fillId="33" borderId="16" xfId="57" applyFont="1" applyFill="1" applyBorder="1" applyAlignment="1">
      <alignment horizontal="center"/>
      <protection/>
    </xf>
    <xf numFmtId="0" fontId="6" fillId="33" borderId="17" xfId="57" applyFont="1" applyFill="1" applyBorder="1" applyAlignment="1">
      <alignment horizontal="center"/>
      <protection/>
    </xf>
    <xf numFmtId="0" fontId="6" fillId="33" borderId="33" xfId="57" applyFont="1" applyFill="1" applyBorder="1" applyAlignment="1">
      <alignment horizontal="center"/>
      <protection/>
    </xf>
    <xf numFmtId="0" fontId="6" fillId="33" borderId="30" xfId="57" applyFont="1" applyFill="1" applyBorder="1" applyAlignment="1">
      <alignment horizontal="center"/>
      <protection/>
    </xf>
    <xf numFmtId="0" fontId="6" fillId="33" borderId="34" xfId="57" applyFont="1" applyFill="1" applyBorder="1" applyAlignment="1">
      <alignment horizontal="center"/>
      <protection/>
    </xf>
    <xf numFmtId="0" fontId="6" fillId="33" borderId="3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0" xfId="57" applyFont="1" applyFill="1" applyBorder="1" applyAlignment="1">
      <alignment horizontal="center" vertical="center"/>
      <protection/>
    </xf>
    <xf numFmtId="0" fontId="6" fillId="33" borderId="41" xfId="57" applyFont="1" applyFill="1" applyBorder="1" applyAlignment="1">
      <alignment horizontal="center" vertical="center"/>
      <protection/>
    </xf>
    <xf numFmtId="0" fontId="6" fillId="33" borderId="42" xfId="57" applyFont="1" applyFill="1" applyBorder="1" applyAlignment="1">
      <alignment horizontal="center" vertical="center"/>
      <protection/>
    </xf>
    <xf numFmtId="0" fontId="6" fillId="33" borderId="43" xfId="57" applyFont="1" applyFill="1" applyBorder="1" applyAlignment="1">
      <alignment horizontal="center" vertical="center" wrapText="1"/>
      <protection/>
    </xf>
    <xf numFmtId="0" fontId="6" fillId="33" borderId="26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_GAS_June2007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85" zoomScaleNormal="85" workbookViewId="0" topLeftCell="A1">
      <selection activeCell="A37" sqref="A37:A42"/>
    </sheetView>
  </sheetViews>
  <sheetFormatPr defaultColWidth="9.140625" defaultRowHeight="12.75"/>
  <cols>
    <col min="1" max="1" width="10.7109375" style="2" customWidth="1"/>
    <col min="2" max="2" width="7.7109375" style="2" customWidth="1"/>
    <col min="3" max="3" width="2.8515625" style="2" customWidth="1"/>
    <col min="4" max="4" width="12.140625" style="2" customWidth="1"/>
    <col min="5" max="5" width="13.140625" style="2" customWidth="1"/>
    <col min="6" max="6" width="12.00390625" style="2" customWidth="1"/>
    <col min="7" max="7" width="10.8515625" style="2" customWidth="1"/>
    <col min="8" max="8" width="12.00390625" style="2" bestFit="1" customWidth="1"/>
    <col min="9" max="9" width="8.00390625" style="2" bestFit="1" customWidth="1"/>
    <col min="10" max="10" width="13.28125" style="2" customWidth="1"/>
    <col min="11" max="11" width="17.140625" style="2" customWidth="1"/>
    <col min="12" max="12" width="10.00390625" style="2" customWidth="1"/>
    <col min="13" max="13" width="11.28125" style="2" customWidth="1"/>
    <col min="14" max="14" width="8.8515625" style="2" customWidth="1"/>
    <col min="15" max="15" width="8.7109375" style="2" customWidth="1"/>
    <col min="16" max="16" width="7.00390625" style="2" bestFit="1" customWidth="1"/>
    <col min="17" max="17" width="8.00390625" style="2" bestFit="1" customWidth="1"/>
    <col min="18" max="16384" width="9.140625" style="2" customWidth="1"/>
  </cols>
  <sheetData>
    <row r="1" spans="1:3" ht="15">
      <c r="A1" s="1" t="s">
        <v>0</v>
      </c>
      <c r="B1" s="1"/>
      <c r="C1" s="1"/>
    </row>
    <row r="2" ht="12.75" thickBot="1"/>
    <row r="3" spans="1:17" ht="12.75" customHeight="1">
      <c r="A3" s="78" t="s">
        <v>1</v>
      </c>
      <c r="B3" s="79"/>
      <c r="C3" s="80"/>
      <c r="D3" s="92" t="s">
        <v>2</v>
      </c>
      <c r="E3" s="93"/>
      <c r="F3" s="93"/>
      <c r="G3" s="93"/>
      <c r="H3" s="93"/>
      <c r="I3" s="94"/>
      <c r="J3" s="95" t="s">
        <v>17</v>
      </c>
      <c r="K3" s="93" t="s">
        <v>18</v>
      </c>
      <c r="L3" s="93"/>
      <c r="M3" s="93"/>
      <c r="N3" s="93"/>
      <c r="O3" s="93"/>
      <c r="P3" s="94"/>
      <c r="Q3" s="90" t="s">
        <v>3</v>
      </c>
    </row>
    <row r="4" spans="1:17" ht="36">
      <c r="A4" s="81"/>
      <c r="B4" s="82"/>
      <c r="C4" s="83"/>
      <c r="D4" s="3" t="s">
        <v>4</v>
      </c>
      <c r="E4" s="3" t="s">
        <v>19</v>
      </c>
      <c r="F4" s="3" t="s">
        <v>5</v>
      </c>
      <c r="G4" s="3" t="s">
        <v>6</v>
      </c>
      <c r="H4" s="3" t="s">
        <v>7</v>
      </c>
      <c r="I4" s="4" t="s">
        <v>3</v>
      </c>
      <c r="J4" s="96"/>
      <c r="K4" s="3" t="s">
        <v>8</v>
      </c>
      <c r="L4" s="5" t="s">
        <v>9</v>
      </c>
      <c r="M4" s="6" t="s">
        <v>20</v>
      </c>
      <c r="N4" s="5" t="s">
        <v>21</v>
      </c>
      <c r="O4" s="7" t="s">
        <v>22</v>
      </c>
      <c r="P4" s="8" t="s">
        <v>3</v>
      </c>
      <c r="Q4" s="91"/>
    </row>
    <row r="5" spans="1:17" ht="12">
      <c r="A5" s="9">
        <v>1990</v>
      </c>
      <c r="B5" s="10"/>
      <c r="C5" s="10"/>
      <c r="D5" s="11">
        <v>56.97408810153142</v>
      </c>
      <c r="E5" s="12">
        <v>0.7140003000000797</v>
      </c>
      <c r="F5" s="12">
        <v>34.90235009213492</v>
      </c>
      <c r="G5" s="12">
        <v>3.5853518942610005</v>
      </c>
      <c r="H5" s="12">
        <v>0.11993362098138746</v>
      </c>
      <c r="I5" s="13">
        <f aca="true" t="shared" si="0" ref="I5:I32">SUM(D5:H5)</f>
        <v>96.2957240089088</v>
      </c>
      <c r="J5" s="14">
        <v>13.979448257737742</v>
      </c>
      <c r="K5" s="15" t="s">
        <v>10</v>
      </c>
      <c r="L5" s="16" t="s">
        <v>10</v>
      </c>
      <c r="M5" s="16">
        <v>3.492</v>
      </c>
      <c r="N5" s="16" t="s">
        <v>10</v>
      </c>
      <c r="O5" s="17">
        <v>2.65</v>
      </c>
      <c r="P5" s="16"/>
      <c r="Q5" s="18"/>
    </row>
    <row r="6" spans="1:17" ht="12">
      <c r="A6" s="9">
        <v>1991</v>
      </c>
      <c r="B6" s="10"/>
      <c r="C6" s="10"/>
      <c r="D6" s="11">
        <v>69.47694899215342</v>
      </c>
      <c r="E6" s="12">
        <v>0.8025962999999057</v>
      </c>
      <c r="F6" s="12">
        <v>29.044925522105135</v>
      </c>
      <c r="G6" s="12">
        <v>3.654236447284</v>
      </c>
      <c r="H6" s="12">
        <v>0.11993362098138746</v>
      </c>
      <c r="I6" s="13">
        <f t="shared" si="0"/>
        <v>103.09864088252385</v>
      </c>
      <c r="J6" s="11">
        <v>20.483686311914884</v>
      </c>
      <c r="K6" s="19" t="s">
        <v>10</v>
      </c>
      <c r="L6" s="20" t="s">
        <v>10</v>
      </c>
      <c r="M6" s="20">
        <v>3.767</v>
      </c>
      <c r="N6" s="20" t="s">
        <v>10</v>
      </c>
      <c r="O6" s="21">
        <v>2.662</v>
      </c>
      <c r="P6" s="20"/>
      <c r="Q6" s="18"/>
    </row>
    <row r="7" spans="1:17" ht="12">
      <c r="A7" s="9">
        <v>1992</v>
      </c>
      <c r="B7" s="10"/>
      <c r="C7" s="10"/>
      <c r="D7" s="11">
        <v>74.84433946675797</v>
      </c>
      <c r="E7" s="12">
        <v>0.8438447999999799</v>
      </c>
      <c r="F7" s="12">
        <v>35.224190585824275</v>
      </c>
      <c r="G7" s="12">
        <v>4.291774</v>
      </c>
      <c r="H7" s="12">
        <v>0.1199336209813876</v>
      </c>
      <c r="I7" s="13">
        <f t="shared" si="0"/>
        <v>115.32408247356362</v>
      </c>
      <c r="J7" s="11">
        <v>17.78829093229458</v>
      </c>
      <c r="K7" s="19" t="s">
        <v>10</v>
      </c>
      <c r="L7" s="20" t="s">
        <v>10</v>
      </c>
      <c r="M7" s="20">
        <v>4.284</v>
      </c>
      <c r="N7" s="20" t="s">
        <v>10</v>
      </c>
      <c r="O7" s="21">
        <v>2.459</v>
      </c>
      <c r="P7" s="20"/>
      <c r="Q7" s="18"/>
    </row>
    <row r="8" spans="1:17" ht="12">
      <c r="A8" s="9">
        <v>1993</v>
      </c>
      <c r="B8" s="10"/>
      <c r="C8" s="10"/>
      <c r="D8" s="11">
        <v>69.09622083985008</v>
      </c>
      <c r="E8" s="12">
        <v>0.8865378000000024</v>
      </c>
      <c r="F8" s="12">
        <v>32.77053261686064</v>
      </c>
      <c r="G8" s="12">
        <v>4.399507</v>
      </c>
      <c r="H8" s="12">
        <v>0.11993362098138746</v>
      </c>
      <c r="I8" s="13">
        <f t="shared" si="0"/>
        <v>107.27273187769211</v>
      </c>
      <c r="J8" s="11">
        <v>19.772122478496218</v>
      </c>
      <c r="K8" s="19" t="s">
        <v>10</v>
      </c>
      <c r="L8" s="20" t="s">
        <v>10</v>
      </c>
      <c r="M8" s="20">
        <v>4.327</v>
      </c>
      <c r="N8" s="20" t="s">
        <v>10</v>
      </c>
      <c r="O8" s="21">
        <v>2.274</v>
      </c>
      <c r="P8" s="20"/>
      <c r="Q8" s="18"/>
    </row>
    <row r="9" spans="1:17" ht="12">
      <c r="A9" s="9">
        <v>1994</v>
      </c>
      <c r="B9" s="10"/>
      <c r="C9" s="10"/>
      <c r="D9" s="11">
        <v>54.7034453757524</v>
      </c>
      <c r="E9" s="12">
        <v>2.2545531299999992</v>
      </c>
      <c r="F9" s="12">
        <v>25.587813521757646</v>
      </c>
      <c r="G9" s="12">
        <v>4.7684169999999995</v>
      </c>
      <c r="H9" s="12">
        <v>0.16759519670050763</v>
      </c>
      <c r="I9" s="13">
        <f t="shared" si="0"/>
        <v>87.48182422421054</v>
      </c>
      <c r="J9" s="11">
        <v>24.707698090199756</v>
      </c>
      <c r="K9" s="19" t="s">
        <v>10</v>
      </c>
      <c r="L9" s="20" t="s">
        <v>10</v>
      </c>
      <c r="M9" s="20">
        <v>4.53</v>
      </c>
      <c r="N9" s="20" t="s">
        <v>10</v>
      </c>
      <c r="O9" s="21">
        <v>1.834</v>
      </c>
      <c r="P9" s="20"/>
      <c r="Q9" s="18"/>
    </row>
    <row r="10" spans="1:17" ht="12">
      <c r="A10" s="9">
        <v>1995</v>
      </c>
      <c r="B10" s="10"/>
      <c r="C10" s="10"/>
      <c r="D10" s="11">
        <v>44.066876119155815</v>
      </c>
      <c r="E10" s="12">
        <v>3.9245334423980336</v>
      </c>
      <c r="F10" s="12">
        <v>15.4886713766334</v>
      </c>
      <c r="G10" s="12">
        <v>4.720312</v>
      </c>
      <c r="H10" s="12">
        <v>0.24716751903553297</v>
      </c>
      <c r="I10" s="13">
        <f t="shared" si="0"/>
        <v>68.44756045722278</v>
      </c>
      <c r="J10" s="11">
        <v>36.40253725990037</v>
      </c>
      <c r="K10" s="19" t="s">
        <v>10</v>
      </c>
      <c r="L10" s="20" t="s">
        <v>10</v>
      </c>
      <c r="M10" s="20">
        <v>4.454</v>
      </c>
      <c r="N10" s="20" t="s">
        <v>10</v>
      </c>
      <c r="O10" s="21">
        <v>1.423</v>
      </c>
      <c r="P10" s="20"/>
      <c r="Q10" s="18"/>
    </row>
    <row r="11" spans="1:17" ht="12">
      <c r="A11" s="9">
        <v>1996</v>
      </c>
      <c r="B11" s="10"/>
      <c r="C11" s="10"/>
      <c r="D11" s="11">
        <v>58.36343519267665</v>
      </c>
      <c r="E11" s="12">
        <v>7.256993421763085</v>
      </c>
      <c r="F11" s="12">
        <v>9.375311127161106</v>
      </c>
      <c r="G11" s="12">
        <v>5.430866</v>
      </c>
      <c r="H11" s="12">
        <v>0.2528379822335025</v>
      </c>
      <c r="I11" s="13">
        <f t="shared" si="0"/>
        <v>80.67944372383434</v>
      </c>
      <c r="J11" s="11">
        <v>47.58389639624097</v>
      </c>
      <c r="K11" s="19" t="s">
        <v>10</v>
      </c>
      <c r="L11" s="20" t="s">
        <v>10</v>
      </c>
      <c r="M11" s="20">
        <v>4.669</v>
      </c>
      <c r="N11" s="20" t="s">
        <v>10</v>
      </c>
      <c r="O11" s="21">
        <v>1.056</v>
      </c>
      <c r="P11" s="20"/>
      <c r="Q11" s="18"/>
    </row>
    <row r="12" spans="1:17" ht="12">
      <c r="A12" s="9">
        <v>1997</v>
      </c>
      <c r="B12" s="10"/>
      <c r="C12" s="10"/>
      <c r="D12" s="11">
        <v>73.33452636782815</v>
      </c>
      <c r="E12" s="12">
        <v>15.357346477390806</v>
      </c>
      <c r="F12" s="12">
        <v>0.7599638533525779</v>
      </c>
      <c r="G12" s="12">
        <v>5.723048</v>
      </c>
      <c r="H12" s="12">
        <v>0.27896949027072754</v>
      </c>
      <c r="I12" s="13">
        <f t="shared" si="0"/>
        <v>95.45385418884226</v>
      </c>
      <c r="J12" s="11">
        <v>48.921914887408434</v>
      </c>
      <c r="K12" s="19" t="s">
        <v>10</v>
      </c>
      <c r="L12" s="20" t="s">
        <v>10</v>
      </c>
      <c r="M12" s="20">
        <v>4.957</v>
      </c>
      <c r="N12" s="20" t="s">
        <v>10</v>
      </c>
      <c r="O12" s="21">
        <v>0.756</v>
      </c>
      <c r="P12" s="20"/>
      <c r="Q12" s="18"/>
    </row>
    <row r="13" spans="1:17" ht="12">
      <c r="A13" s="9">
        <v>1998</v>
      </c>
      <c r="B13" s="10"/>
      <c r="C13" s="10"/>
      <c r="D13" s="11">
        <v>50.285004928430425</v>
      </c>
      <c r="E13" s="12">
        <v>18.47370122614066</v>
      </c>
      <c r="F13" s="12">
        <v>0</v>
      </c>
      <c r="G13" s="12">
        <v>5.56754203635</v>
      </c>
      <c r="H13" s="12">
        <v>0.41177559221658205</v>
      </c>
      <c r="I13" s="13">
        <f t="shared" si="0"/>
        <v>74.73802378313768</v>
      </c>
      <c r="J13" s="11">
        <v>46.3044586907523</v>
      </c>
      <c r="K13" s="19" t="s">
        <v>10</v>
      </c>
      <c r="L13" s="20" t="s">
        <v>10</v>
      </c>
      <c r="M13" s="20">
        <v>5.129</v>
      </c>
      <c r="N13" s="20" t="s">
        <v>10</v>
      </c>
      <c r="O13" s="21">
        <v>0.508</v>
      </c>
      <c r="P13" s="20"/>
      <c r="Q13" s="18"/>
    </row>
    <row r="14" spans="1:18" ht="12">
      <c r="A14" s="9">
        <v>1999</v>
      </c>
      <c r="B14" s="10"/>
      <c r="C14" s="10"/>
      <c r="D14" s="11">
        <v>66.54190636284105</v>
      </c>
      <c r="E14" s="12">
        <v>18.82320751788256</v>
      </c>
      <c r="F14" s="12">
        <v>0</v>
      </c>
      <c r="G14" s="12">
        <v>5.562719052953138</v>
      </c>
      <c r="H14" s="12">
        <v>0.39022975465313026</v>
      </c>
      <c r="I14" s="13">
        <f t="shared" si="0"/>
        <v>91.31806268832989</v>
      </c>
      <c r="J14" s="11">
        <v>53.928313373691175</v>
      </c>
      <c r="K14" s="19" t="s">
        <v>10</v>
      </c>
      <c r="L14" s="20" t="s">
        <v>10</v>
      </c>
      <c r="M14" s="20">
        <v>5.4684493000000005</v>
      </c>
      <c r="N14" s="20" t="s">
        <v>10</v>
      </c>
      <c r="O14" s="21">
        <v>0.18635480647165317</v>
      </c>
      <c r="P14" s="20"/>
      <c r="Q14" s="18"/>
      <c r="R14" s="22"/>
    </row>
    <row r="15" spans="1:18" ht="12">
      <c r="A15" s="9">
        <v>2000</v>
      </c>
      <c r="B15" s="10"/>
      <c r="C15" s="10"/>
      <c r="D15" s="11">
        <v>69.18933909562149</v>
      </c>
      <c r="E15" s="12">
        <v>16.484792519777564</v>
      </c>
      <c r="F15" s="12">
        <v>0</v>
      </c>
      <c r="G15" s="12">
        <v>5.511565737056969</v>
      </c>
      <c r="H15" s="12">
        <v>0.7566681006768189</v>
      </c>
      <c r="I15" s="13">
        <f t="shared" si="0"/>
        <v>91.94236545313285</v>
      </c>
      <c r="J15" s="11">
        <v>61.72116696733841</v>
      </c>
      <c r="K15" s="19">
        <v>0.4107900000000001</v>
      </c>
      <c r="L15" s="20">
        <v>14.288289706438524</v>
      </c>
      <c r="M15" s="20">
        <v>7.1713700000000005</v>
      </c>
      <c r="N15" s="20">
        <v>56.38379845466159</v>
      </c>
      <c r="O15" s="21">
        <v>0.014730168161476234</v>
      </c>
      <c r="P15" s="23">
        <f aca="true" t="shared" si="1" ref="P15:P32">SUM(K15:O15)</f>
        <v>78.26897832926159</v>
      </c>
      <c r="Q15" s="18">
        <f aca="true" t="shared" si="2" ref="Q15:Q32">P15+J15+I15</f>
        <v>231.93251074973284</v>
      </c>
      <c r="R15" s="22"/>
    </row>
    <row r="16" spans="1:18" ht="12">
      <c r="A16" s="9">
        <v>2001</v>
      </c>
      <c r="B16" s="10"/>
      <c r="C16" s="10"/>
      <c r="D16" s="11">
        <v>88.39457967293883</v>
      </c>
      <c r="E16" s="12">
        <v>20.88005022681292</v>
      </c>
      <c r="F16" s="12">
        <v>0</v>
      </c>
      <c r="G16" s="12">
        <v>5.8257934995854725</v>
      </c>
      <c r="H16" s="12">
        <v>0.6039185956006767</v>
      </c>
      <c r="I16" s="13">
        <f t="shared" si="0"/>
        <v>115.70434199493789</v>
      </c>
      <c r="J16" s="11">
        <v>55.07359046642244</v>
      </c>
      <c r="K16" s="19">
        <v>0.6744739999999999</v>
      </c>
      <c r="L16" s="20">
        <v>13.54862733682736</v>
      </c>
      <c r="M16" s="20">
        <v>7.205551000000001</v>
      </c>
      <c r="N16" s="20">
        <v>54.28045892845639</v>
      </c>
      <c r="O16" s="21">
        <v>0.020431326772642276</v>
      </c>
      <c r="P16" s="23">
        <f t="shared" si="1"/>
        <v>75.72954259205639</v>
      </c>
      <c r="Q16" s="18">
        <f t="shared" si="2"/>
        <v>246.50747505341673</v>
      </c>
      <c r="R16" s="22"/>
    </row>
    <row r="17" spans="1:18" ht="12">
      <c r="A17" s="9">
        <v>2002</v>
      </c>
      <c r="B17" s="10"/>
      <c r="C17" s="10"/>
      <c r="D17" s="11">
        <v>70.7849273111449</v>
      </c>
      <c r="E17" s="12">
        <v>20.88835148219544</v>
      </c>
      <c r="F17" s="12">
        <v>0</v>
      </c>
      <c r="G17" s="12">
        <v>5.6657142760544374</v>
      </c>
      <c r="H17" s="12">
        <v>0.7010650296108291</v>
      </c>
      <c r="I17" s="13">
        <f t="shared" si="0"/>
        <v>98.0400580990056</v>
      </c>
      <c r="J17" s="11">
        <v>57.77027883937484</v>
      </c>
      <c r="K17" s="19">
        <v>0.7985699999999999</v>
      </c>
      <c r="L17" s="20">
        <v>13.328388138292643</v>
      </c>
      <c r="M17" s="20">
        <v>6.7856</v>
      </c>
      <c r="N17" s="20">
        <v>60.29688475795849</v>
      </c>
      <c r="O17" s="21">
        <v>0.025040496107355197</v>
      </c>
      <c r="P17" s="23">
        <f t="shared" si="1"/>
        <v>81.23448339235848</v>
      </c>
      <c r="Q17" s="18">
        <f t="shared" si="2"/>
        <v>237.0448203307389</v>
      </c>
      <c r="R17" s="22"/>
    </row>
    <row r="18" spans="1:18" ht="12">
      <c r="A18" s="9">
        <v>2003</v>
      </c>
      <c r="B18" s="24"/>
      <c r="C18" s="24"/>
      <c r="D18" s="11">
        <v>61.06490337867842</v>
      </c>
      <c r="E18" s="12">
        <v>23.63546954716405</v>
      </c>
      <c r="F18" s="12">
        <v>0</v>
      </c>
      <c r="G18" s="12">
        <v>5.702789307199371</v>
      </c>
      <c r="H18" s="12">
        <v>0.797815391285956</v>
      </c>
      <c r="I18" s="13">
        <f t="shared" si="0"/>
        <v>91.20097762432779</v>
      </c>
      <c r="J18" s="11">
        <v>25.927938146531393</v>
      </c>
      <c r="K18" s="19">
        <v>1.3408999999999998</v>
      </c>
      <c r="L18" s="20">
        <v>9.755114346851219</v>
      </c>
      <c r="M18" s="20">
        <v>6.8703</v>
      </c>
      <c r="N18" s="20">
        <v>47.26427747562614</v>
      </c>
      <c r="O18" s="21">
        <v>0.024295975148781544</v>
      </c>
      <c r="P18" s="23">
        <f t="shared" si="1"/>
        <v>65.25488779762613</v>
      </c>
      <c r="Q18" s="18">
        <f t="shared" si="2"/>
        <v>182.3838035684853</v>
      </c>
      <c r="R18" s="22"/>
    </row>
    <row r="19" spans="1:18" ht="12">
      <c r="A19" s="9">
        <v>2004</v>
      </c>
      <c r="B19" s="24"/>
      <c r="C19" s="24"/>
      <c r="D19" s="11">
        <v>39.771331229999994</v>
      </c>
      <c r="E19" s="12">
        <v>21.116042918999998</v>
      </c>
      <c r="F19" s="12">
        <v>0</v>
      </c>
      <c r="G19" s="12">
        <v>5.388214217807299</v>
      </c>
      <c r="H19" s="12">
        <v>0.7317106324027073</v>
      </c>
      <c r="I19" s="13">
        <f t="shared" si="0"/>
        <v>67.00729899921001</v>
      </c>
      <c r="J19" s="11">
        <v>31.90066292537842</v>
      </c>
      <c r="K19" s="19">
        <v>1.627886</v>
      </c>
      <c r="L19" s="20">
        <v>9.067492415421784</v>
      </c>
      <c r="M19" s="20">
        <v>6.70671</v>
      </c>
      <c r="N19" s="20">
        <v>43.61190273862157</v>
      </c>
      <c r="O19" s="21">
        <v>0.02200709257821525</v>
      </c>
      <c r="P19" s="23">
        <f t="shared" si="1"/>
        <v>61.03599824662157</v>
      </c>
      <c r="Q19" s="18">
        <f t="shared" si="2"/>
        <v>159.94396017121</v>
      </c>
      <c r="R19" s="22"/>
    </row>
    <row r="20" spans="1:18" ht="12">
      <c r="A20" s="9">
        <v>2005</v>
      </c>
      <c r="B20" s="24"/>
      <c r="C20" s="24"/>
      <c r="D20" s="11">
        <v>56.62231142194967</v>
      </c>
      <c r="E20" s="12">
        <v>23.5935255445505</v>
      </c>
      <c r="F20" s="12">
        <v>0</v>
      </c>
      <c r="G20" s="12">
        <v>5.350740941629861</v>
      </c>
      <c r="H20" s="12">
        <v>0.7621500888324874</v>
      </c>
      <c r="I20" s="13">
        <f t="shared" si="0"/>
        <v>86.32872799696251</v>
      </c>
      <c r="J20" s="11">
        <v>12.55907044114733</v>
      </c>
      <c r="K20" s="19">
        <v>1.77849</v>
      </c>
      <c r="L20" s="20">
        <v>7.633107892347909</v>
      </c>
      <c r="M20" s="20">
        <v>6.483779999999999</v>
      </c>
      <c r="N20" s="20">
        <v>34.61843800285266</v>
      </c>
      <c r="O20" s="21">
        <v>0.01901161565209155</v>
      </c>
      <c r="P20" s="23">
        <f t="shared" si="1"/>
        <v>50.53282751085266</v>
      </c>
      <c r="Q20" s="18">
        <f t="shared" si="2"/>
        <v>149.4206259489625</v>
      </c>
      <c r="R20" s="22"/>
    </row>
    <row r="21" spans="1:20" ht="12">
      <c r="A21" s="9">
        <v>2006</v>
      </c>
      <c r="B21" s="10"/>
      <c r="C21" s="10"/>
      <c r="D21" s="11">
        <v>60.104354966</v>
      </c>
      <c r="E21" s="12">
        <v>21.2967288583159</v>
      </c>
      <c r="F21" s="12">
        <v>0</v>
      </c>
      <c r="G21" s="12">
        <v>5.562496082145038</v>
      </c>
      <c r="H21" s="12">
        <v>0.7230145029610828</v>
      </c>
      <c r="I21" s="13">
        <f t="shared" si="0"/>
        <v>87.68659440942201</v>
      </c>
      <c r="J21" s="11">
        <v>14.615029734077483</v>
      </c>
      <c r="K21" s="19">
        <v>1.86747</v>
      </c>
      <c r="L21" s="20">
        <v>5.229048685945172</v>
      </c>
      <c r="M21" s="20">
        <v>6.55804</v>
      </c>
      <c r="N21" s="20">
        <v>35.93210866892252</v>
      </c>
      <c r="O21" s="21">
        <v>0.01975082205482853</v>
      </c>
      <c r="P21" s="23">
        <f t="shared" si="1"/>
        <v>49.60641817692252</v>
      </c>
      <c r="Q21" s="18">
        <f t="shared" si="2"/>
        <v>151.908042320422</v>
      </c>
      <c r="R21" s="22"/>
      <c r="S21" s="25"/>
      <c r="T21" s="22"/>
    </row>
    <row r="22" spans="1:20" ht="12">
      <c r="A22" s="9">
        <v>2007</v>
      </c>
      <c r="B22" s="26"/>
      <c r="C22" s="26"/>
      <c r="D22" s="11">
        <v>75.34767363499999</v>
      </c>
      <c r="E22" s="12">
        <v>22.580318825175876</v>
      </c>
      <c r="F22" s="12">
        <v>0</v>
      </c>
      <c r="G22" s="12">
        <v>6.468566537659934</v>
      </c>
      <c r="H22" s="12">
        <v>0.7788012732656514</v>
      </c>
      <c r="I22" s="13">
        <f t="shared" si="0"/>
        <v>105.17536027110147</v>
      </c>
      <c r="J22" s="11">
        <v>15.007243812887133</v>
      </c>
      <c r="K22" s="19">
        <v>1.8044099999999998</v>
      </c>
      <c r="L22" s="20">
        <v>5.045825336979072</v>
      </c>
      <c r="M22" s="20">
        <v>5.626530000000001</v>
      </c>
      <c r="N22" s="20">
        <v>34.283965764524254</v>
      </c>
      <c r="O22" s="21">
        <v>0.027894171020927713</v>
      </c>
      <c r="P22" s="23">
        <f t="shared" si="1"/>
        <v>46.78862527252425</v>
      </c>
      <c r="Q22" s="18">
        <f t="shared" si="2"/>
        <v>166.97122935651285</v>
      </c>
      <c r="R22" s="22"/>
      <c r="S22" s="25"/>
      <c r="T22" s="22"/>
    </row>
    <row r="23" spans="1:20" ht="12">
      <c r="A23" s="9">
        <v>2008</v>
      </c>
      <c r="B23" s="26"/>
      <c r="C23" s="26"/>
      <c r="D23" s="11">
        <v>60.89632544</v>
      </c>
      <c r="E23" s="12">
        <v>23.274564974200704</v>
      </c>
      <c r="F23" s="12">
        <v>0</v>
      </c>
      <c r="G23" s="12">
        <v>6.199521072513641</v>
      </c>
      <c r="H23" s="12">
        <v>0.7799661822656515</v>
      </c>
      <c r="I23" s="13">
        <f t="shared" si="0"/>
        <v>91.15037766898</v>
      </c>
      <c r="J23" s="11">
        <v>17.812200514850115</v>
      </c>
      <c r="K23" s="19">
        <v>1.61983</v>
      </c>
      <c r="L23" s="20">
        <v>4.370337234931141</v>
      </c>
      <c r="M23" s="20">
        <v>5.436800224999999</v>
      </c>
      <c r="N23" s="20">
        <v>35.97363080562375</v>
      </c>
      <c r="O23" s="21">
        <v>0.03713688640219165</v>
      </c>
      <c r="P23" s="23">
        <f t="shared" si="1"/>
        <v>47.437735151957085</v>
      </c>
      <c r="Q23" s="18">
        <f t="shared" si="2"/>
        <v>156.4003133357872</v>
      </c>
      <c r="R23" s="22"/>
      <c r="S23" s="27"/>
      <c r="T23" s="22"/>
    </row>
    <row r="24" spans="1:20" ht="12">
      <c r="A24" s="9">
        <v>2009</v>
      </c>
      <c r="B24" s="26"/>
      <c r="C24" s="26"/>
      <c r="D24" s="11">
        <v>53.708039639999996</v>
      </c>
      <c r="E24" s="12">
        <v>18.01679938068465</v>
      </c>
      <c r="F24" s="12">
        <v>0</v>
      </c>
      <c r="G24" s="12">
        <v>6.2614954</v>
      </c>
      <c r="H24" s="12">
        <v>0.80117341196</v>
      </c>
      <c r="I24" s="13">
        <f t="shared" si="0"/>
        <v>78.78750783264464</v>
      </c>
      <c r="J24" s="28">
        <v>24.46846397670364</v>
      </c>
      <c r="K24" s="29">
        <v>1.8221500000000002</v>
      </c>
      <c r="L24" s="30">
        <v>6.068874793</v>
      </c>
      <c r="M24" s="30">
        <v>6.787851314</v>
      </c>
      <c r="N24" s="30">
        <v>44.34691821509636</v>
      </c>
      <c r="O24" s="31">
        <v>0.037962159999999995</v>
      </c>
      <c r="P24" s="23">
        <f t="shared" si="1"/>
        <v>59.06375648209636</v>
      </c>
      <c r="Q24" s="18">
        <f t="shared" si="2"/>
        <v>162.31972829144462</v>
      </c>
      <c r="R24" s="22"/>
      <c r="S24" s="27"/>
      <c r="T24" s="22"/>
    </row>
    <row r="25" spans="1:17" ht="12">
      <c r="A25" s="32">
        <f ca="1">(OFFSET(A25,-2,0))</f>
        <v>2008</v>
      </c>
      <c r="B25" s="33">
        <f>DATE(A$25,3,1)</f>
        <v>39508</v>
      </c>
      <c r="C25" s="33"/>
      <c r="D25" s="34">
        <v>13.780591</v>
      </c>
      <c r="E25" s="35">
        <v>6.536573393320331</v>
      </c>
      <c r="F25" s="35">
        <v>0</v>
      </c>
      <c r="G25" s="35">
        <v>1.4709427431284103</v>
      </c>
      <c r="H25" s="35">
        <v>0.19499154556641288</v>
      </c>
      <c r="I25" s="36">
        <f t="shared" si="0"/>
        <v>21.983098682015154</v>
      </c>
      <c r="J25" s="35">
        <v>3.883385248144914</v>
      </c>
      <c r="K25" s="37">
        <v>0.3008</v>
      </c>
      <c r="L25" s="35">
        <v>0.7858058598228527</v>
      </c>
      <c r="M25" s="35">
        <v>0.640165</v>
      </c>
      <c r="N25" s="35">
        <v>8.3152220747697</v>
      </c>
      <c r="O25" s="38">
        <v>0.005831517177147269</v>
      </c>
      <c r="P25" s="39">
        <f t="shared" si="1"/>
        <v>10.047824451769701</v>
      </c>
      <c r="Q25" s="40">
        <f t="shared" si="2"/>
        <v>35.91430838192977</v>
      </c>
    </row>
    <row r="26" spans="1:17" ht="12">
      <c r="A26" s="41"/>
      <c r="B26" s="42">
        <f>DATE(A$25,6,1)</f>
        <v>39600</v>
      </c>
      <c r="C26" s="42"/>
      <c r="D26" s="43">
        <v>18.272536620000004</v>
      </c>
      <c r="E26" s="44">
        <v>6.889479769224594</v>
      </c>
      <c r="F26" s="44">
        <v>0</v>
      </c>
      <c r="G26" s="44">
        <v>1.54029644312841</v>
      </c>
      <c r="H26" s="44">
        <v>0.19499154556641288</v>
      </c>
      <c r="I26" s="45">
        <f t="shared" si="0"/>
        <v>26.897304377919422</v>
      </c>
      <c r="J26" s="46">
        <v>4.0202692757704295</v>
      </c>
      <c r="K26" s="46">
        <v>0.51127</v>
      </c>
      <c r="L26" s="44">
        <v>1.374165111442401</v>
      </c>
      <c r="M26" s="44">
        <v>1.5221</v>
      </c>
      <c r="N26" s="44">
        <v>9.322938801013143</v>
      </c>
      <c r="O26" s="47">
        <v>0.011496350557598945</v>
      </c>
      <c r="P26" s="48">
        <f t="shared" si="1"/>
        <v>12.741970263013142</v>
      </c>
      <c r="Q26" s="18">
        <f t="shared" si="2"/>
        <v>43.659543916702994</v>
      </c>
    </row>
    <row r="27" spans="1:17" ht="12">
      <c r="A27" s="41"/>
      <c r="B27" s="42">
        <f>DATE(A$25,9,1)</f>
        <v>39692</v>
      </c>
      <c r="C27" s="42"/>
      <c r="D27" s="43">
        <v>16.67185791</v>
      </c>
      <c r="E27" s="44">
        <v>5.456255317</v>
      </c>
      <c r="F27" s="44">
        <v>0</v>
      </c>
      <c r="G27" s="44">
        <v>1.6537274431284104</v>
      </c>
      <c r="H27" s="44">
        <v>0.19499154556641288</v>
      </c>
      <c r="I27" s="45">
        <f t="shared" si="0"/>
        <v>23.976832215694824</v>
      </c>
      <c r="J27" s="46">
        <v>4.09282000091672</v>
      </c>
      <c r="K27" s="46">
        <v>0.4566</v>
      </c>
      <c r="L27" s="44">
        <v>1.2017201833325546</v>
      </c>
      <c r="M27" s="44">
        <v>2.2258299999999998</v>
      </c>
      <c r="N27" s="44">
        <v>8.095438920736678</v>
      </c>
      <c r="O27" s="47">
        <v>0.007271278667445435</v>
      </c>
      <c r="P27" s="48">
        <f t="shared" si="1"/>
        <v>11.986860382736678</v>
      </c>
      <c r="Q27" s="18">
        <f t="shared" si="2"/>
        <v>40.056512599348224</v>
      </c>
    </row>
    <row r="28" spans="1:17" ht="12">
      <c r="A28" s="41"/>
      <c r="B28" s="42">
        <f>DATE(A$25,12,1)</f>
        <v>39783</v>
      </c>
      <c r="C28" s="42"/>
      <c r="D28" s="43">
        <v>12.171339909999999</v>
      </c>
      <c r="E28" s="44">
        <v>4.392256494655781</v>
      </c>
      <c r="F28" s="44">
        <v>0</v>
      </c>
      <c r="G28" s="44">
        <v>1.5345544431284102</v>
      </c>
      <c r="H28" s="44">
        <v>0.19499154556641288</v>
      </c>
      <c r="I28" s="45">
        <f t="shared" si="0"/>
        <v>18.293142393350603</v>
      </c>
      <c r="J28" s="46">
        <v>5.815725990018051</v>
      </c>
      <c r="K28" s="46">
        <v>0.35116</v>
      </c>
      <c r="L28" s="44">
        <v>1.0086460803333333</v>
      </c>
      <c r="M28" s="44">
        <v>1.048705225</v>
      </c>
      <c r="N28" s="44">
        <v>10.240031009104225</v>
      </c>
      <c r="O28" s="47">
        <v>0.012537740000000002</v>
      </c>
      <c r="P28" s="48">
        <f t="shared" si="1"/>
        <v>12.661080054437559</v>
      </c>
      <c r="Q28" s="18">
        <f t="shared" si="2"/>
        <v>36.769948437806214</v>
      </c>
    </row>
    <row r="29" spans="1:17" ht="12">
      <c r="A29" s="41">
        <f ca="1">(OFFSET(A29,-5,0))</f>
        <v>2009</v>
      </c>
      <c r="B29" s="49">
        <f>DATE(A$29,3,1)</f>
        <v>39873</v>
      </c>
      <c r="C29" s="49"/>
      <c r="D29" s="43">
        <v>12.683185909999999</v>
      </c>
      <c r="E29" s="44">
        <v>4.317853538048517</v>
      </c>
      <c r="F29" s="44">
        <v>0</v>
      </c>
      <c r="G29" s="44">
        <v>1.2071420499999996</v>
      </c>
      <c r="H29" s="44">
        <v>0.12546</v>
      </c>
      <c r="I29" s="45">
        <f t="shared" si="0"/>
        <v>18.333641498048515</v>
      </c>
      <c r="J29" s="46">
        <v>5.793907490124727</v>
      </c>
      <c r="K29" s="46">
        <v>0.3095</v>
      </c>
      <c r="L29" s="44">
        <v>0.8859694696666668</v>
      </c>
      <c r="M29" s="44">
        <v>0.670306458</v>
      </c>
      <c r="N29" s="44">
        <v>10.323161663208605</v>
      </c>
      <c r="O29" s="47">
        <v>0.0099483</v>
      </c>
      <c r="P29" s="48">
        <f t="shared" si="1"/>
        <v>12.198885890875271</v>
      </c>
      <c r="Q29" s="18">
        <f t="shared" si="2"/>
        <v>36.32643487904851</v>
      </c>
    </row>
    <row r="30" spans="1:17" ht="12">
      <c r="A30" s="41"/>
      <c r="B30" s="49">
        <f>DATE(A$29,6,1)</f>
        <v>39965</v>
      </c>
      <c r="C30" s="49"/>
      <c r="D30" s="43">
        <v>14.116027909999998</v>
      </c>
      <c r="E30" s="44">
        <v>4.359930651301224</v>
      </c>
      <c r="F30" s="44">
        <v>0</v>
      </c>
      <c r="G30" s="44">
        <v>1.4333385500000002</v>
      </c>
      <c r="H30" s="44">
        <v>0.2126313204</v>
      </c>
      <c r="I30" s="45">
        <f t="shared" si="0"/>
        <v>20.12192843170122</v>
      </c>
      <c r="J30" s="46">
        <v>6.098328753166244</v>
      </c>
      <c r="K30" s="46">
        <v>0.535</v>
      </c>
      <c r="L30" s="44">
        <v>1.5603439366666667</v>
      </c>
      <c r="M30" s="44">
        <v>2.044561266</v>
      </c>
      <c r="N30" s="44">
        <v>10.21524220096709</v>
      </c>
      <c r="O30" s="47">
        <v>0.01064158</v>
      </c>
      <c r="P30" s="48">
        <f t="shared" si="1"/>
        <v>14.365788983633756</v>
      </c>
      <c r="Q30" s="18">
        <f t="shared" si="2"/>
        <v>40.58604616850122</v>
      </c>
    </row>
    <row r="31" spans="1:17" ht="12">
      <c r="A31" s="41"/>
      <c r="B31" s="49">
        <f>DATE(A$29,9,1)</f>
        <v>40057</v>
      </c>
      <c r="C31" s="49"/>
      <c r="D31" s="43">
        <v>14.72502291</v>
      </c>
      <c r="E31" s="44">
        <v>4.24166224733491</v>
      </c>
      <c r="F31" s="44">
        <v>0</v>
      </c>
      <c r="G31" s="44">
        <v>1.831601</v>
      </c>
      <c r="H31" s="44">
        <v>0.24936464243999998</v>
      </c>
      <c r="I31" s="45">
        <f t="shared" si="0"/>
        <v>21.047650799774907</v>
      </c>
      <c r="J31" s="46">
        <v>6.067100145210995</v>
      </c>
      <c r="K31" s="46">
        <v>0.5547700000000001</v>
      </c>
      <c r="L31" s="44">
        <v>2.022973425333333</v>
      </c>
      <c r="M31" s="44">
        <v>2.440393427</v>
      </c>
      <c r="N31" s="44">
        <v>12.221454758455675</v>
      </c>
      <c r="O31" s="47">
        <v>0.009231969999999999</v>
      </c>
      <c r="P31" s="48">
        <f t="shared" si="1"/>
        <v>17.248823580789004</v>
      </c>
      <c r="Q31" s="18">
        <f t="shared" si="2"/>
        <v>44.36357452577491</v>
      </c>
    </row>
    <row r="32" spans="1:17" ht="12">
      <c r="A32" s="50"/>
      <c r="B32" s="51">
        <f>DATE(A$29,12,1)</f>
        <v>40148</v>
      </c>
      <c r="C32" s="51"/>
      <c r="D32" s="52">
        <v>12.183802909999999</v>
      </c>
      <c r="E32" s="53">
        <v>5.097352943999999</v>
      </c>
      <c r="F32" s="53">
        <v>0</v>
      </c>
      <c r="G32" s="53">
        <v>1.7894138000000002</v>
      </c>
      <c r="H32" s="53">
        <v>0.21371744911999999</v>
      </c>
      <c r="I32" s="54">
        <f t="shared" si="0"/>
        <v>19.284287103119997</v>
      </c>
      <c r="J32" s="55">
        <v>6.509127588201673</v>
      </c>
      <c r="K32" s="55">
        <v>0.42288</v>
      </c>
      <c r="L32" s="53">
        <v>1.5995879613333335</v>
      </c>
      <c r="M32" s="53">
        <v>1.6325901630000001</v>
      </c>
      <c r="N32" s="53">
        <v>11.587059592464994</v>
      </c>
      <c r="O32" s="56">
        <v>0.00814031</v>
      </c>
      <c r="P32" s="57">
        <f t="shared" si="1"/>
        <v>15.250258026798328</v>
      </c>
      <c r="Q32" s="58">
        <f t="shared" si="2"/>
        <v>41.04367271811999</v>
      </c>
    </row>
    <row r="33" spans="1:17" ht="12.75" customHeight="1">
      <c r="A33" s="84" t="str">
        <f ca="1">"∆"&amp;OFFSET(A33,-13,0)&amp;"/"&amp;OFFSET(A33,-9,0)&amp;" p.a."</f>
        <v>∆2005/2009 p.a.</v>
      </c>
      <c r="B33" s="85"/>
      <c r="C33" s="86"/>
      <c r="D33" s="59">
        <f aca="true" ca="1" t="shared" si="3" ref="D33:Q33">IF(ISERROR(((OFFSET(D33,-9,0)/OFFSET(D33,-13,0))^0.25)-1),"n.a.",((OFFSET(D33,-9,0)/OFFSET(D33,-13,0))^0.25)-1)</f>
        <v>-0.013123229077053544</v>
      </c>
      <c r="E33" s="60">
        <f ca="1" t="shared" si="3"/>
        <v>-0.06519462633824258</v>
      </c>
      <c r="F33" s="60" t="str">
        <f ca="1" t="shared" si="3"/>
        <v>n.a.</v>
      </c>
      <c r="G33" s="60">
        <f ca="1" t="shared" si="3"/>
        <v>0.040078299523945704</v>
      </c>
      <c r="H33" s="60">
        <f ca="1" t="shared" si="3"/>
        <v>0.012561722542650422</v>
      </c>
      <c r="I33" s="61">
        <f ca="1" t="shared" si="3"/>
        <v>-0.022592864246732125</v>
      </c>
      <c r="J33" s="61">
        <f ca="1" t="shared" si="3"/>
        <v>0.18144171933471132</v>
      </c>
      <c r="K33" s="60">
        <f ca="1" t="shared" si="3"/>
        <v>0.006081526066805232</v>
      </c>
      <c r="L33" s="60">
        <f ca="1" t="shared" si="3"/>
        <v>-0.055718037088696826</v>
      </c>
      <c r="M33" s="60">
        <f ca="1" t="shared" si="3"/>
        <v>0.011523583084325661</v>
      </c>
      <c r="N33" s="60">
        <f ca="1" t="shared" si="3"/>
        <v>0.06387105751936994</v>
      </c>
      <c r="O33" s="60">
        <f ca="1" t="shared" si="3"/>
        <v>0.18872931359319312</v>
      </c>
      <c r="P33" s="61">
        <f ca="1" t="shared" si="3"/>
        <v>0.03976900301498998</v>
      </c>
      <c r="Q33" s="62">
        <f ca="1" t="shared" si="3"/>
        <v>0.020916420059945207</v>
      </c>
    </row>
    <row r="34" spans="1:17" ht="12.75" thickBot="1">
      <c r="A34" s="87" t="str">
        <f ca="1">"∆"&amp;(OFFSET(A34,-11,0))&amp;"/"&amp;(OFFSET(A34,-10,0))</f>
        <v>∆2008/2009</v>
      </c>
      <c r="B34" s="88"/>
      <c r="C34" s="89"/>
      <c r="D34" s="63">
        <f aca="true" ca="1" t="shared" si="4" ref="D34:Q34">IF(ISERROR((OFFSET(D34,-10,0)-OFFSET(D34,-11,0))/OFFSET(D34,-11,0)),"n.a.",(OFFSET(D34,-10,0)-OFFSET(D34,-11,0))/OFFSET(D34,-11,0))</f>
        <v>-0.11804137192288368</v>
      </c>
      <c r="E34" s="64">
        <f ca="1" t="shared" si="4"/>
        <v>-0.22590177729827224</v>
      </c>
      <c r="F34" s="64" t="str">
        <f ca="1" t="shared" si="4"/>
        <v>n.a.</v>
      </c>
      <c r="G34" s="64">
        <f ca="1" t="shared" si="4"/>
        <v>0.009996631475474794</v>
      </c>
      <c r="H34" s="64">
        <f ca="1" t="shared" si="4"/>
        <v>0.02718993486710616</v>
      </c>
      <c r="I34" s="65">
        <f ca="1" t="shared" si="4"/>
        <v>-0.13563158104766312</v>
      </c>
      <c r="J34" s="65">
        <f ca="1" t="shared" si="4"/>
        <v>0.3736912492257296</v>
      </c>
      <c r="K34" s="64">
        <f ca="1" t="shared" si="4"/>
        <v>0.12490199588845746</v>
      </c>
      <c r="L34" s="64">
        <f ca="1" t="shared" si="4"/>
        <v>0.38865137099554303</v>
      </c>
      <c r="M34" s="64">
        <f ca="1" t="shared" si="4"/>
        <v>0.24850114646248592</v>
      </c>
      <c r="N34" s="64">
        <f ca="1" t="shared" si="4"/>
        <v>0.2327618097465885</v>
      </c>
      <c r="O34" s="64">
        <f ca="1" t="shared" si="4"/>
        <v>0.022222476835312775</v>
      </c>
      <c r="P34" s="65">
        <f ca="1" t="shared" si="4"/>
        <v>0.24507960367200693</v>
      </c>
      <c r="Q34" s="66">
        <f ca="1" t="shared" si="4"/>
        <v>0.03784784588601564</v>
      </c>
    </row>
    <row r="37" ht="12">
      <c r="A37" s="67" t="s">
        <v>11</v>
      </c>
    </row>
    <row r="38" ht="12">
      <c r="A38" s="67" t="s">
        <v>12</v>
      </c>
    </row>
    <row r="39" ht="12">
      <c r="A39" s="67" t="s">
        <v>13</v>
      </c>
    </row>
    <row r="40" ht="12">
      <c r="A40" s="67" t="s">
        <v>14</v>
      </c>
    </row>
    <row r="41" ht="12">
      <c r="A41" s="67" t="s">
        <v>15</v>
      </c>
    </row>
    <row r="42" ht="12">
      <c r="A42" s="2" t="s">
        <v>16</v>
      </c>
    </row>
  </sheetData>
  <sheetProtection/>
  <mergeCells count="7">
    <mergeCell ref="A3:C4"/>
    <mergeCell ref="A33:C33"/>
    <mergeCell ref="A34:C34"/>
    <mergeCell ref="Q3:Q4"/>
    <mergeCell ref="D3:I3"/>
    <mergeCell ref="K3:P3"/>
    <mergeCell ref="J3:J4"/>
  </mergeCells>
  <printOptions/>
  <pageMargins left="0.75" right="0.75" top="1" bottom="1" header="0.5" footer="0.5"/>
  <pageSetup fitToHeight="1" fitToWidth="1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workbookViewId="0" topLeftCell="A1">
      <selection activeCell="I22" sqref="I22"/>
    </sheetView>
  </sheetViews>
  <sheetFormatPr defaultColWidth="9.140625" defaultRowHeight="12.75"/>
  <cols>
    <col min="1" max="1" width="8.7109375" style="2" bestFit="1" customWidth="1"/>
    <col min="2" max="2" width="12.140625" style="2" customWidth="1"/>
    <col min="3" max="3" width="13.140625" style="2" customWidth="1"/>
    <col min="4" max="4" width="12.00390625" style="2" customWidth="1"/>
    <col min="5" max="5" width="10.8515625" style="2" customWidth="1"/>
    <col min="6" max="6" width="12.00390625" style="2" bestFit="1" customWidth="1"/>
    <col min="7" max="7" width="8.00390625" style="2" bestFit="1" customWidth="1"/>
    <col min="8" max="8" width="13.28125" style="2" customWidth="1"/>
    <col min="9" max="9" width="17.140625" style="2" customWidth="1"/>
    <col min="10" max="10" width="10.00390625" style="2" customWidth="1"/>
    <col min="11" max="11" width="11.28125" style="2" customWidth="1"/>
    <col min="12" max="12" width="8.8515625" style="2" customWidth="1"/>
    <col min="13" max="13" width="8.7109375" style="2" customWidth="1"/>
    <col min="14" max="14" width="7.00390625" style="2" bestFit="1" customWidth="1"/>
    <col min="15" max="15" width="8.00390625" style="2" bestFit="1" customWidth="1"/>
    <col min="16" max="16384" width="9.140625" style="2" customWidth="1"/>
  </cols>
  <sheetData>
    <row r="1" ht="15">
      <c r="A1" s="1" t="s">
        <v>24</v>
      </c>
    </row>
    <row r="2" ht="12.75" thickBot="1"/>
    <row r="3" spans="1:15" ht="12.75" customHeight="1">
      <c r="A3" s="78" t="s">
        <v>23</v>
      </c>
      <c r="B3" s="92" t="s">
        <v>2</v>
      </c>
      <c r="C3" s="93"/>
      <c r="D3" s="93"/>
      <c r="E3" s="93"/>
      <c r="F3" s="93"/>
      <c r="G3" s="94"/>
      <c r="H3" s="95" t="s">
        <v>17</v>
      </c>
      <c r="I3" s="93" t="s">
        <v>18</v>
      </c>
      <c r="J3" s="93"/>
      <c r="K3" s="93"/>
      <c r="L3" s="93"/>
      <c r="M3" s="93"/>
      <c r="N3" s="94"/>
      <c r="O3" s="90" t="s">
        <v>3</v>
      </c>
    </row>
    <row r="4" spans="1:15" ht="36">
      <c r="A4" s="81"/>
      <c r="B4" s="3" t="s">
        <v>4</v>
      </c>
      <c r="C4" s="3" t="s">
        <v>19</v>
      </c>
      <c r="D4" s="3" t="s">
        <v>5</v>
      </c>
      <c r="E4" s="3" t="s">
        <v>6</v>
      </c>
      <c r="F4" s="3" t="s">
        <v>7</v>
      </c>
      <c r="G4" s="4" t="s">
        <v>3</v>
      </c>
      <c r="H4" s="96"/>
      <c r="I4" s="3" t="s">
        <v>8</v>
      </c>
      <c r="J4" s="5" t="s">
        <v>9</v>
      </c>
      <c r="K4" s="5" t="s">
        <v>20</v>
      </c>
      <c r="L4" s="5" t="s">
        <v>21</v>
      </c>
      <c r="M4" s="7" t="s">
        <v>22</v>
      </c>
      <c r="N4" s="8" t="s">
        <v>3</v>
      </c>
      <c r="O4" s="91"/>
    </row>
    <row r="5" spans="1:15" ht="12">
      <c r="A5" s="68">
        <v>36586</v>
      </c>
      <c r="B5" s="43">
        <v>14.480426143659624</v>
      </c>
      <c r="C5" s="44">
        <v>4.475215236606843</v>
      </c>
      <c r="D5" s="44">
        <v>0</v>
      </c>
      <c r="E5" s="44">
        <v>1.2910514342642423</v>
      </c>
      <c r="F5" s="44">
        <v>0.18916702516920472</v>
      </c>
      <c r="G5" s="45">
        <f aca="true" t="shared" si="0" ref="G5:G25">SUM(B5:F5)</f>
        <v>20.435859839699916</v>
      </c>
      <c r="H5" s="46">
        <v>15.225227187334603</v>
      </c>
      <c r="I5" s="46">
        <v>0.0519</v>
      </c>
      <c r="J5" s="44">
        <v>3.4520925190989695</v>
      </c>
      <c r="K5" s="44">
        <v>1.31543</v>
      </c>
      <c r="L5" s="44">
        <v>14.037908863915916</v>
      </c>
      <c r="M5" s="47">
        <v>0.0032085423010302415</v>
      </c>
      <c r="N5" s="48">
        <f aca="true" t="shared" si="1" ref="N5:N25">SUM(I5:M5)</f>
        <v>18.86053992531592</v>
      </c>
      <c r="O5" s="18">
        <f aca="true" t="shared" si="2" ref="O5:O25">N5+H5+G5</f>
        <v>54.52162695235044</v>
      </c>
    </row>
    <row r="6" spans="1:15" ht="12">
      <c r="A6" s="69">
        <v>36678</v>
      </c>
      <c r="B6" s="43">
        <v>18.27004087054893</v>
      </c>
      <c r="C6" s="44">
        <v>4.259946735329629</v>
      </c>
      <c r="D6" s="44">
        <v>0</v>
      </c>
      <c r="E6" s="44">
        <v>1.4260234342642422</v>
      </c>
      <c r="F6" s="44">
        <v>0.18916702516920472</v>
      </c>
      <c r="G6" s="45">
        <f t="shared" si="0"/>
        <v>24.145178065312006</v>
      </c>
      <c r="H6" s="46">
        <v>15.499653963334602</v>
      </c>
      <c r="I6" s="46">
        <v>0.14172</v>
      </c>
      <c r="J6" s="44">
        <v>3.6406583410963957</v>
      </c>
      <c r="K6" s="44">
        <v>1.419</v>
      </c>
      <c r="L6" s="44">
        <v>13.267420965798232</v>
      </c>
      <c r="M6" s="47">
        <v>0.005739720303604768</v>
      </c>
      <c r="N6" s="48">
        <f t="shared" si="1"/>
        <v>18.474539027198233</v>
      </c>
      <c r="O6" s="18">
        <f t="shared" si="2"/>
        <v>58.11937105584484</v>
      </c>
    </row>
    <row r="7" spans="1:15" ht="12">
      <c r="A7" s="68">
        <v>36770</v>
      </c>
      <c r="B7" s="43">
        <v>19.731095981383202</v>
      </c>
      <c r="C7" s="44">
        <v>3.9112940320228327</v>
      </c>
      <c r="D7" s="44">
        <v>0</v>
      </c>
      <c r="E7" s="44">
        <v>1.3902024342642423</v>
      </c>
      <c r="F7" s="44">
        <v>0.18916702516920472</v>
      </c>
      <c r="G7" s="45">
        <f t="shared" si="0"/>
        <v>25.221759472839484</v>
      </c>
      <c r="H7" s="46">
        <v>15.577062086334603</v>
      </c>
      <c r="I7" s="46">
        <v>0.11496</v>
      </c>
      <c r="J7" s="44">
        <v>4.170865396979707</v>
      </c>
      <c r="K7" s="44">
        <v>2.461</v>
      </c>
      <c r="L7" s="44">
        <v>13.73917179891556</v>
      </c>
      <c r="M7" s="47">
        <v>0.0033626644202937026</v>
      </c>
      <c r="N7" s="48">
        <f t="shared" si="1"/>
        <v>20.48935986031556</v>
      </c>
      <c r="O7" s="18">
        <f t="shared" si="2"/>
        <v>61.288181419489646</v>
      </c>
    </row>
    <row r="8" spans="1:15" ht="12">
      <c r="A8" s="68">
        <v>36861</v>
      </c>
      <c r="B8" s="43">
        <v>16.70777610002974</v>
      </c>
      <c r="C8" s="44">
        <v>3.8383365158182543</v>
      </c>
      <c r="D8" s="44">
        <v>0</v>
      </c>
      <c r="E8" s="44">
        <v>1.4042884342642423</v>
      </c>
      <c r="F8" s="44">
        <v>0.18916702516920472</v>
      </c>
      <c r="G8" s="45">
        <f t="shared" si="0"/>
        <v>22.139568075281442</v>
      </c>
      <c r="H8" s="46">
        <v>15.419223730334602</v>
      </c>
      <c r="I8" s="46">
        <v>0.10221000000000001</v>
      </c>
      <c r="J8" s="44">
        <v>3.024673449263452</v>
      </c>
      <c r="K8" s="44">
        <v>1.97594</v>
      </c>
      <c r="L8" s="44">
        <v>15.339296826031875</v>
      </c>
      <c r="M8" s="47">
        <v>0.002419241136547522</v>
      </c>
      <c r="N8" s="48">
        <f t="shared" si="1"/>
        <v>20.444539516431874</v>
      </c>
      <c r="O8" s="18">
        <f t="shared" si="2"/>
        <v>58.00333132204791</v>
      </c>
    </row>
    <row r="9" spans="1:15" ht="12">
      <c r="A9" s="69">
        <v>36951</v>
      </c>
      <c r="B9" s="43">
        <v>17.639670100267633</v>
      </c>
      <c r="C9" s="44">
        <v>4.920791268670284</v>
      </c>
      <c r="D9" s="44">
        <v>0</v>
      </c>
      <c r="E9" s="44">
        <v>1.3628206148963777</v>
      </c>
      <c r="F9" s="44">
        <v>0.15097964890016918</v>
      </c>
      <c r="G9" s="45">
        <f t="shared" si="0"/>
        <v>24.074261632734462</v>
      </c>
      <c r="H9" s="46">
        <v>14.69337067146433</v>
      </c>
      <c r="I9" s="46">
        <v>0.082639</v>
      </c>
      <c r="J9" s="44">
        <v>2.5142279111518038</v>
      </c>
      <c r="K9" s="44">
        <v>1.585532</v>
      </c>
      <c r="L9" s="44">
        <v>13.730387944535671</v>
      </c>
      <c r="M9" s="47">
        <v>0.0024961502481964676</v>
      </c>
      <c r="N9" s="48">
        <f t="shared" si="1"/>
        <v>17.91528300593567</v>
      </c>
      <c r="O9" s="18">
        <f t="shared" si="2"/>
        <v>56.68291531013446</v>
      </c>
    </row>
    <row r="10" spans="1:15" ht="12">
      <c r="A10" s="68">
        <v>37043</v>
      </c>
      <c r="B10" s="43">
        <v>25.727157008211996</v>
      </c>
      <c r="C10" s="44">
        <v>5.308220766287814</v>
      </c>
      <c r="D10" s="44">
        <v>0</v>
      </c>
      <c r="E10" s="44">
        <v>1.4956259148965683</v>
      </c>
      <c r="F10" s="44">
        <v>0.15097964890016918</v>
      </c>
      <c r="G10" s="45">
        <f t="shared" si="0"/>
        <v>32.68198333829655</v>
      </c>
      <c r="H10" s="46">
        <v>11.91818805680612</v>
      </c>
      <c r="I10" s="46">
        <v>0.243704</v>
      </c>
      <c r="J10" s="44">
        <v>4.170253856307489</v>
      </c>
      <c r="K10" s="44">
        <v>1.293692</v>
      </c>
      <c r="L10" s="44">
        <v>12.562260959193884</v>
      </c>
      <c r="M10" s="47">
        <v>0.005568205092512201</v>
      </c>
      <c r="N10" s="48">
        <f t="shared" si="1"/>
        <v>18.275479020593885</v>
      </c>
      <c r="O10" s="18">
        <f t="shared" si="2"/>
        <v>62.875650415696555</v>
      </c>
    </row>
    <row r="11" spans="1:15" ht="12">
      <c r="A11" s="69">
        <v>37135</v>
      </c>
      <c r="B11" s="43">
        <v>28.466816717249316</v>
      </c>
      <c r="C11" s="44">
        <v>5.616001618847607</v>
      </c>
      <c r="D11" s="44">
        <v>0</v>
      </c>
      <c r="E11" s="44">
        <v>1.5926653548961491</v>
      </c>
      <c r="F11" s="44">
        <v>0.15097964890016918</v>
      </c>
      <c r="G11" s="45">
        <f t="shared" si="0"/>
        <v>35.82646333989324</v>
      </c>
      <c r="H11" s="46">
        <v>13.491097239478917</v>
      </c>
      <c r="I11" s="46">
        <v>0.177201</v>
      </c>
      <c r="J11" s="44">
        <v>4.090194032933824</v>
      </c>
      <c r="K11" s="44">
        <v>2.5025370000000002</v>
      </c>
      <c r="L11" s="44">
        <v>12.761397576521086</v>
      </c>
      <c r="M11" s="47">
        <v>0.006999028466175966</v>
      </c>
      <c r="N11" s="48">
        <f t="shared" si="1"/>
        <v>19.538328637921087</v>
      </c>
      <c r="O11" s="18">
        <f t="shared" si="2"/>
        <v>68.85588921729324</v>
      </c>
    </row>
    <row r="12" spans="1:15" ht="12">
      <c r="A12" s="68">
        <v>37226</v>
      </c>
      <c r="B12" s="43">
        <v>16.560935847209898</v>
      </c>
      <c r="C12" s="44">
        <v>5.035036573007216</v>
      </c>
      <c r="D12" s="44">
        <v>0</v>
      </c>
      <c r="E12" s="44">
        <v>1.3746816148963776</v>
      </c>
      <c r="F12" s="44">
        <v>0.15097964890016918</v>
      </c>
      <c r="G12" s="45">
        <f t="shared" si="0"/>
        <v>23.12163368401366</v>
      </c>
      <c r="H12" s="46">
        <v>15.218989367794249</v>
      </c>
      <c r="I12" s="46">
        <v>0.17093</v>
      </c>
      <c r="J12" s="44">
        <v>2.7739515364342426</v>
      </c>
      <c r="K12" s="44">
        <v>1.82379</v>
      </c>
      <c r="L12" s="44">
        <v>15.22641244820575</v>
      </c>
      <c r="M12" s="47">
        <v>0.005367942965757641</v>
      </c>
      <c r="N12" s="48">
        <f t="shared" si="1"/>
        <v>20.00045192760575</v>
      </c>
      <c r="O12" s="18">
        <f t="shared" si="2"/>
        <v>58.341074979413655</v>
      </c>
    </row>
    <row r="13" spans="1:15" ht="12">
      <c r="A13" s="68">
        <v>37316</v>
      </c>
      <c r="B13" s="43">
        <v>15.3739146071782</v>
      </c>
      <c r="C13" s="44">
        <v>4.677464739124539</v>
      </c>
      <c r="D13" s="44">
        <v>0</v>
      </c>
      <c r="E13" s="44">
        <v>1.2391945690136095</v>
      </c>
      <c r="F13" s="44">
        <v>0.17526625740270727</v>
      </c>
      <c r="G13" s="45">
        <f t="shared" si="0"/>
        <v>21.465840172719055</v>
      </c>
      <c r="H13" s="46">
        <v>13.323761903552084</v>
      </c>
      <c r="I13" s="46">
        <v>0.097639</v>
      </c>
      <c r="J13" s="44">
        <v>2.318507722066134</v>
      </c>
      <c r="K13" s="44">
        <v>1.515832</v>
      </c>
      <c r="L13" s="44">
        <v>13.837643412447912</v>
      </c>
      <c r="M13" s="47">
        <v>0.006216339333866225</v>
      </c>
      <c r="N13" s="48">
        <f t="shared" si="1"/>
        <v>17.775838473847912</v>
      </c>
      <c r="O13" s="18">
        <f t="shared" si="2"/>
        <v>52.56544055011905</v>
      </c>
    </row>
    <row r="14" spans="1:15" ht="12">
      <c r="A14" s="69">
        <v>37408</v>
      </c>
      <c r="B14" s="43">
        <v>24.37662769411572</v>
      </c>
      <c r="C14" s="44">
        <v>5.630493262426222</v>
      </c>
      <c r="D14" s="44">
        <v>0</v>
      </c>
      <c r="E14" s="44">
        <v>1.4908605690136092</v>
      </c>
      <c r="F14" s="44">
        <v>0.17526625740270727</v>
      </c>
      <c r="G14" s="45">
        <f t="shared" si="0"/>
        <v>31.673247782958256</v>
      </c>
      <c r="H14" s="46">
        <v>15.227570410766742</v>
      </c>
      <c r="I14" s="46">
        <v>0.26781</v>
      </c>
      <c r="J14" s="44">
        <v>4.237822895661271</v>
      </c>
      <c r="K14" s="44">
        <v>1.5687</v>
      </c>
      <c r="L14" s="44">
        <v>15.021501905233258</v>
      </c>
      <c r="M14" s="47">
        <v>0.006117295338728263</v>
      </c>
      <c r="N14" s="48">
        <f t="shared" si="1"/>
        <v>21.10195209623326</v>
      </c>
      <c r="O14" s="18">
        <f t="shared" si="2"/>
        <v>68.00277028995825</v>
      </c>
    </row>
    <row r="15" spans="1:15" ht="12">
      <c r="A15" s="68">
        <v>37500</v>
      </c>
      <c r="B15" s="43">
        <v>18.029788712295346</v>
      </c>
      <c r="C15" s="44">
        <v>5.117564400704653</v>
      </c>
      <c r="D15" s="44">
        <v>0</v>
      </c>
      <c r="E15" s="44">
        <v>1.5034115690136092</v>
      </c>
      <c r="F15" s="44">
        <v>0.17526625740270727</v>
      </c>
      <c r="G15" s="45">
        <f t="shared" si="0"/>
        <v>24.826030939416317</v>
      </c>
      <c r="H15" s="46">
        <v>15.130685695517027</v>
      </c>
      <c r="I15" s="46">
        <v>0.23443699999999998</v>
      </c>
      <c r="J15" s="44">
        <v>3.846600264293657</v>
      </c>
      <c r="K15" s="44">
        <v>2.003958</v>
      </c>
      <c r="L15" s="44">
        <v>15.783818420482973</v>
      </c>
      <c r="M15" s="47">
        <v>0.006478926706341746</v>
      </c>
      <c r="N15" s="48">
        <f t="shared" si="1"/>
        <v>21.875292611482973</v>
      </c>
      <c r="O15" s="18">
        <f t="shared" si="2"/>
        <v>61.83200924641632</v>
      </c>
    </row>
    <row r="16" spans="1:15" ht="12">
      <c r="A16" s="69">
        <v>37591</v>
      </c>
      <c r="B16" s="43">
        <v>13.00459629755563</v>
      </c>
      <c r="C16" s="44">
        <v>5.462829079940025</v>
      </c>
      <c r="D16" s="44">
        <v>0</v>
      </c>
      <c r="E16" s="44">
        <v>1.4322475690136094</v>
      </c>
      <c r="F16" s="44">
        <v>0.17526625740270727</v>
      </c>
      <c r="G16" s="45">
        <f t="shared" si="0"/>
        <v>20.07493920391197</v>
      </c>
      <c r="H16" s="46">
        <v>14.088260829538987</v>
      </c>
      <c r="I16" s="46">
        <v>0.198684</v>
      </c>
      <c r="J16" s="44">
        <v>2.9254572562715815</v>
      </c>
      <c r="K16" s="44">
        <v>1.69711</v>
      </c>
      <c r="L16" s="44">
        <v>15.653921019794348</v>
      </c>
      <c r="M16" s="47">
        <v>0.006227934728418961</v>
      </c>
      <c r="N16" s="48">
        <f t="shared" si="1"/>
        <v>20.481400210794348</v>
      </c>
      <c r="O16" s="18">
        <f t="shared" si="2"/>
        <v>54.64460024424531</v>
      </c>
    </row>
    <row r="17" spans="1:15" ht="12">
      <c r="A17" s="68">
        <v>37681</v>
      </c>
      <c r="B17" s="43">
        <v>15.668768794244814</v>
      </c>
      <c r="C17" s="44">
        <v>5.956563318755186</v>
      </c>
      <c r="D17" s="44">
        <v>0</v>
      </c>
      <c r="E17" s="44">
        <v>1.4554893267998428</v>
      </c>
      <c r="F17" s="44">
        <v>0.199453847821489</v>
      </c>
      <c r="G17" s="45">
        <f t="shared" si="0"/>
        <v>23.28027528762133</v>
      </c>
      <c r="H17" s="46">
        <v>9.090066337188015</v>
      </c>
      <c r="I17" s="46">
        <v>0.2372</v>
      </c>
      <c r="J17" s="44">
        <v>1.626742792235314</v>
      </c>
      <c r="K17" s="44">
        <v>1.3</v>
      </c>
      <c r="L17" s="44">
        <v>12.737622878811987</v>
      </c>
      <c r="M17" s="47">
        <v>0.005290398764686213</v>
      </c>
      <c r="N17" s="48">
        <f t="shared" si="1"/>
        <v>15.906856069811987</v>
      </c>
      <c r="O17" s="18">
        <f t="shared" si="2"/>
        <v>48.27719769462133</v>
      </c>
    </row>
    <row r="18" spans="1:15" ht="12">
      <c r="A18" s="68">
        <v>37773</v>
      </c>
      <c r="B18" s="43">
        <v>18.065361069253306</v>
      </c>
      <c r="C18" s="44">
        <v>5.469215229589165</v>
      </c>
      <c r="D18" s="44">
        <v>0</v>
      </c>
      <c r="E18" s="44">
        <v>1.499897326799843</v>
      </c>
      <c r="F18" s="44">
        <v>0.199453847821489</v>
      </c>
      <c r="G18" s="45">
        <f t="shared" si="0"/>
        <v>25.2339274734638</v>
      </c>
      <c r="H18" s="46">
        <v>6.028914063452966</v>
      </c>
      <c r="I18" s="46">
        <v>0.3708</v>
      </c>
      <c r="J18" s="44">
        <v>2.4160382241399643</v>
      </c>
      <c r="K18" s="44">
        <v>1.499</v>
      </c>
      <c r="L18" s="44">
        <v>10.99415371070456</v>
      </c>
      <c r="M18" s="47">
        <v>0.00632915286003556</v>
      </c>
      <c r="N18" s="48">
        <f t="shared" si="1"/>
        <v>15.28632108770456</v>
      </c>
      <c r="O18" s="18">
        <f t="shared" si="2"/>
        <v>46.549162624621324</v>
      </c>
    </row>
    <row r="19" spans="1:15" ht="12">
      <c r="A19" s="69">
        <v>37865</v>
      </c>
      <c r="B19" s="43">
        <v>18.471248276393382</v>
      </c>
      <c r="C19" s="44">
        <v>6.160872980606617</v>
      </c>
      <c r="D19" s="44">
        <v>0</v>
      </c>
      <c r="E19" s="44">
        <v>1.445241326799843</v>
      </c>
      <c r="F19" s="44">
        <v>0.199453847821489</v>
      </c>
      <c r="G19" s="45">
        <f t="shared" si="0"/>
        <v>26.276816431621327</v>
      </c>
      <c r="H19" s="46">
        <v>6.357960108269366</v>
      </c>
      <c r="I19" s="46">
        <v>0.44680000000000003</v>
      </c>
      <c r="J19" s="44">
        <v>3.6094394936803234</v>
      </c>
      <c r="K19" s="44">
        <v>2.877</v>
      </c>
      <c r="L19" s="44">
        <v>13.189873707730634</v>
      </c>
      <c r="M19" s="47">
        <v>0.006902883319676189</v>
      </c>
      <c r="N19" s="48">
        <f t="shared" si="1"/>
        <v>20.13001608473063</v>
      </c>
      <c r="O19" s="18">
        <f t="shared" si="2"/>
        <v>52.76479262462132</v>
      </c>
    </row>
    <row r="20" spans="1:15" ht="12">
      <c r="A20" s="68">
        <v>37956</v>
      </c>
      <c r="B20" s="43">
        <v>8.85952523878692</v>
      </c>
      <c r="C20" s="44">
        <v>6.048818018213078</v>
      </c>
      <c r="D20" s="44">
        <v>0</v>
      </c>
      <c r="E20" s="44">
        <v>1.3021613267998426</v>
      </c>
      <c r="F20" s="44">
        <v>0.199453847821489</v>
      </c>
      <c r="G20" s="45">
        <f t="shared" si="0"/>
        <v>16.40995843162133</v>
      </c>
      <c r="H20" s="46">
        <v>4.450997637621043</v>
      </c>
      <c r="I20" s="46">
        <v>0.28609999999999997</v>
      </c>
      <c r="J20" s="44">
        <v>2.1028938367956163</v>
      </c>
      <c r="K20" s="44">
        <v>1.1943</v>
      </c>
      <c r="L20" s="44">
        <v>10.342627178378955</v>
      </c>
      <c r="M20" s="47">
        <v>0.005773540204383584</v>
      </c>
      <c r="N20" s="48">
        <f t="shared" si="1"/>
        <v>13.931694555378954</v>
      </c>
      <c r="O20" s="18">
        <f t="shared" si="2"/>
        <v>34.79265062462133</v>
      </c>
    </row>
    <row r="21" spans="1:15" ht="12">
      <c r="A21" s="68">
        <v>38047</v>
      </c>
      <c r="B21" s="43">
        <v>9.162149</v>
      </c>
      <c r="C21" s="44">
        <v>5.616189988999999</v>
      </c>
      <c r="D21" s="44">
        <v>0</v>
      </c>
      <c r="E21" s="44">
        <v>1.2304788044518247</v>
      </c>
      <c r="F21" s="44">
        <v>0.18292765810067682</v>
      </c>
      <c r="G21" s="45">
        <f t="shared" si="0"/>
        <v>16.1917454515525</v>
      </c>
      <c r="H21" s="46">
        <v>8.411871088482082</v>
      </c>
      <c r="I21" s="46">
        <v>0.249856</v>
      </c>
      <c r="J21" s="44">
        <v>1.8075788943637072</v>
      </c>
      <c r="K21" s="44">
        <v>0.8170899999999999</v>
      </c>
      <c r="L21" s="44">
        <v>11.154317277517917</v>
      </c>
      <c r="M21" s="47">
        <v>0.0059184826362927954</v>
      </c>
      <c r="N21" s="48">
        <f t="shared" si="1"/>
        <v>14.034760654517918</v>
      </c>
      <c r="O21" s="18">
        <f t="shared" si="2"/>
        <v>38.6383771945525</v>
      </c>
    </row>
    <row r="22" spans="1:15" ht="12">
      <c r="A22" s="69">
        <v>38139</v>
      </c>
      <c r="B22" s="43">
        <v>10.94575746</v>
      </c>
      <c r="C22" s="44">
        <v>5.0980072309999995</v>
      </c>
      <c r="D22" s="44">
        <v>0</v>
      </c>
      <c r="E22" s="44">
        <v>1.1456978044518247</v>
      </c>
      <c r="F22" s="44">
        <v>0.18292765810067682</v>
      </c>
      <c r="G22" s="45">
        <f t="shared" si="0"/>
        <v>17.3723901535525</v>
      </c>
      <c r="H22" s="46">
        <v>6.871316877889593</v>
      </c>
      <c r="I22" s="46">
        <v>0.4269</v>
      </c>
      <c r="J22" s="44">
        <v>2.462235407515465</v>
      </c>
      <c r="K22" s="44">
        <v>1.7267000000000001</v>
      </c>
      <c r="L22" s="44">
        <v>10.445640688110409</v>
      </c>
      <c r="M22" s="47">
        <v>0.005531969484534899</v>
      </c>
      <c r="N22" s="48">
        <f t="shared" si="1"/>
        <v>15.067008065110409</v>
      </c>
      <c r="O22" s="18">
        <f t="shared" si="2"/>
        <v>39.3107150965525</v>
      </c>
    </row>
    <row r="23" spans="1:15" ht="12">
      <c r="A23" s="68">
        <v>38231</v>
      </c>
      <c r="B23" s="43">
        <v>8.993673770000001</v>
      </c>
      <c r="C23" s="44">
        <v>5.083448337999999</v>
      </c>
      <c r="D23" s="44">
        <v>0</v>
      </c>
      <c r="E23" s="44">
        <v>1.5161138044518245</v>
      </c>
      <c r="F23" s="44">
        <v>0.18292765810067682</v>
      </c>
      <c r="G23" s="45">
        <f t="shared" si="0"/>
        <v>15.776163570552503</v>
      </c>
      <c r="H23" s="46">
        <v>8.987890343868868</v>
      </c>
      <c r="I23" s="46">
        <v>0.49013</v>
      </c>
      <c r="J23" s="44">
        <v>2.8450528211633292</v>
      </c>
      <c r="K23" s="44">
        <v>2.70392</v>
      </c>
      <c r="L23" s="44">
        <v>11.96700302213113</v>
      </c>
      <c r="M23" s="47">
        <v>0.005314555836671081</v>
      </c>
      <c r="N23" s="48">
        <f t="shared" si="1"/>
        <v>18.01142039913113</v>
      </c>
      <c r="O23" s="18">
        <f t="shared" si="2"/>
        <v>42.7754743135525</v>
      </c>
    </row>
    <row r="24" spans="1:15" ht="12">
      <c r="A24" s="68">
        <v>38322</v>
      </c>
      <c r="B24" s="43">
        <v>10.669751</v>
      </c>
      <c r="C24" s="44">
        <v>5.318397361</v>
      </c>
      <c r="D24" s="44">
        <v>0</v>
      </c>
      <c r="E24" s="44">
        <v>1.4959238044518248</v>
      </c>
      <c r="F24" s="44">
        <v>0.18292765810067682</v>
      </c>
      <c r="G24" s="45">
        <f t="shared" si="0"/>
        <v>17.6669998235525</v>
      </c>
      <c r="H24" s="46">
        <v>7.629584615137881</v>
      </c>
      <c r="I24" s="46">
        <v>0.461</v>
      </c>
      <c r="J24" s="44">
        <v>1.9526252923792835</v>
      </c>
      <c r="K24" s="44">
        <v>1.459</v>
      </c>
      <c r="L24" s="44">
        <v>10.044941750862117</v>
      </c>
      <c r="M24" s="47">
        <v>0.005242084620716476</v>
      </c>
      <c r="N24" s="48">
        <f t="shared" si="1"/>
        <v>13.922809127862118</v>
      </c>
      <c r="O24" s="18">
        <f t="shared" si="2"/>
        <v>39.2193935665525</v>
      </c>
    </row>
    <row r="25" spans="1:15" ht="12">
      <c r="A25" s="69">
        <v>38412</v>
      </c>
      <c r="B25" s="43">
        <v>11.627560117478351</v>
      </c>
      <c r="C25" s="44">
        <v>5.049858108931913</v>
      </c>
      <c r="D25" s="44">
        <v>0</v>
      </c>
      <c r="E25" s="44">
        <v>1.349838985407465</v>
      </c>
      <c r="F25" s="44">
        <v>0.19053752220812184</v>
      </c>
      <c r="G25" s="45">
        <f t="shared" si="0"/>
        <v>18.21779473402585</v>
      </c>
      <c r="H25" s="46">
        <v>4.071224512701059</v>
      </c>
      <c r="I25" s="46">
        <v>0.332</v>
      </c>
      <c r="J25" s="44">
        <v>1.502677533322875</v>
      </c>
      <c r="K25" s="44">
        <v>0.936</v>
      </c>
      <c r="L25" s="44">
        <v>8.04009035329894</v>
      </c>
      <c r="M25" s="47">
        <v>0.004589843677125025</v>
      </c>
      <c r="N25" s="48">
        <f t="shared" si="1"/>
        <v>10.81535773029894</v>
      </c>
      <c r="O25" s="18">
        <f t="shared" si="2"/>
        <v>33.10437697702585</v>
      </c>
    </row>
    <row r="26" spans="1:15" ht="12">
      <c r="A26" s="68">
        <v>38504</v>
      </c>
      <c r="B26" s="43">
        <v>15.801797361471323</v>
      </c>
      <c r="C26" s="44">
        <v>5.68189325328859</v>
      </c>
      <c r="D26" s="44">
        <v>0</v>
      </c>
      <c r="E26" s="44">
        <v>1.3943609854074654</v>
      </c>
      <c r="F26" s="44">
        <v>0.19053752220812184</v>
      </c>
      <c r="G26" s="45">
        <f aca="true" t="shared" si="3" ref="G26:G44">SUM(B26:F26)</f>
        <v>23.0685891223755</v>
      </c>
      <c r="H26" s="46">
        <v>3.4239336022203295</v>
      </c>
      <c r="I26" s="46">
        <v>0.506</v>
      </c>
      <c r="J26" s="44">
        <v>2.1745359626030263</v>
      </c>
      <c r="K26" s="44">
        <v>1.795</v>
      </c>
      <c r="L26" s="44">
        <v>8.02862992377967</v>
      </c>
      <c r="M26" s="47">
        <v>0.004831414396973711</v>
      </c>
      <c r="N26" s="48">
        <f aca="true" t="shared" si="4" ref="N26:N44">SUM(I26:M26)</f>
        <v>12.50899730077967</v>
      </c>
      <c r="O26" s="18">
        <f aca="true" t="shared" si="5" ref="O26:O44">N26+H26+G26</f>
        <v>39.0015200253755</v>
      </c>
    </row>
    <row r="27" spans="1:15" ht="12">
      <c r="A27" s="68">
        <v>38596</v>
      </c>
      <c r="B27" s="43">
        <v>15.694534457</v>
      </c>
      <c r="C27" s="44">
        <v>6.196309971999999</v>
      </c>
      <c r="D27" s="44">
        <v>0</v>
      </c>
      <c r="E27" s="44">
        <v>1.3313809854074652</v>
      </c>
      <c r="F27" s="44">
        <v>0.19053752220812184</v>
      </c>
      <c r="G27" s="45">
        <f t="shared" si="3"/>
        <v>23.412762936615582</v>
      </c>
      <c r="H27" s="46">
        <v>4.084982100912405</v>
      </c>
      <c r="I27" s="46">
        <v>0.534</v>
      </c>
      <c r="J27" s="44">
        <v>2.348394391883178</v>
      </c>
      <c r="K27" s="44">
        <v>2.396</v>
      </c>
      <c r="L27" s="44">
        <v>9.060655425087596</v>
      </c>
      <c r="M27" s="47">
        <v>0.005072985116822396</v>
      </c>
      <c r="N27" s="48">
        <f t="shared" si="4"/>
        <v>14.344122802087597</v>
      </c>
      <c r="O27" s="18">
        <f t="shared" si="5"/>
        <v>41.84186783961559</v>
      </c>
    </row>
    <row r="28" spans="1:15" ht="12">
      <c r="A28" s="69">
        <v>38687</v>
      </c>
      <c r="B28" s="43">
        <v>13.498419486</v>
      </c>
      <c r="C28" s="44">
        <v>6.665464210329999</v>
      </c>
      <c r="D28" s="44">
        <v>0</v>
      </c>
      <c r="E28" s="44">
        <v>1.2751599854074651</v>
      </c>
      <c r="F28" s="44">
        <v>0.19053752220812184</v>
      </c>
      <c r="G28" s="45">
        <f t="shared" si="3"/>
        <v>21.629581203945584</v>
      </c>
      <c r="H28" s="46">
        <v>0.9789302253135371</v>
      </c>
      <c r="I28" s="46">
        <v>0.40648999999999996</v>
      </c>
      <c r="J28" s="44">
        <v>1.6075000045388297</v>
      </c>
      <c r="K28" s="44">
        <v>1.3567799999999999</v>
      </c>
      <c r="L28" s="44">
        <v>9.489062300686463</v>
      </c>
      <c r="M28" s="47">
        <v>0.00451737246117042</v>
      </c>
      <c r="N28" s="48">
        <f t="shared" si="4"/>
        <v>12.864349677686464</v>
      </c>
      <c r="O28" s="18">
        <f t="shared" si="5"/>
        <v>35.47286110694559</v>
      </c>
    </row>
    <row r="29" spans="1:15" ht="12">
      <c r="A29" s="68">
        <v>38777</v>
      </c>
      <c r="B29" s="43">
        <v>15.795813350000001</v>
      </c>
      <c r="C29" s="44">
        <v>5.845962149855657</v>
      </c>
      <c r="D29" s="44">
        <v>0</v>
      </c>
      <c r="E29" s="44">
        <v>1.4973392480362595</v>
      </c>
      <c r="F29" s="44">
        <v>0.1807536257402707</v>
      </c>
      <c r="G29" s="45">
        <f t="shared" si="3"/>
        <v>23.319868373632186</v>
      </c>
      <c r="H29" s="46">
        <v>3.7119705255385735</v>
      </c>
      <c r="I29" s="46">
        <v>0.32939999999999997</v>
      </c>
      <c r="J29" s="44">
        <v>1.0494406192538164</v>
      </c>
      <c r="K29" s="44">
        <v>0.89638</v>
      </c>
      <c r="L29" s="44">
        <v>7.728563200461427</v>
      </c>
      <c r="M29" s="47">
        <v>0.0041767577461837724</v>
      </c>
      <c r="N29" s="48">
        <f t="shared" si="4"/>
        <v>10.007960577461427</v>
      </c>
      <c r="O29" s="18">
        <f t="shared" si="5"/>
        <v>37.03979947663218</v>
      </c>
    </row>
    <row r="30" spans="1:15" ht="12">
      <c r="A30" s="68">
        <v>38869</v>
      </c>
      <c r="B30" s="43">
        <v>16.827772191</v>
      </c>
      <c r="C30" s="44">
        <v>5.579414055229978</v>
      </c>
      <c r="D30" s="44">
        <v>0</v>
      </c>
      <c r="E30" s="44">
        <v>1.36560024803626</v>
      </c>
      <c r="F30" s="44">
        <v>0.1807536257402707</v>
      </c>
      <c r="G30" s="45">
        <f t="shared" si="3"/>
        <v>23.953540120006508</v>
      </c>
      <c r="H30" s="46">
        <v>4.003979507579327</v>
      </c>
      <c r="I30" s="46">
        <v>0.55263</v>
      </c>
      <c r="J30" s="44">
        <v>1.4811040505933022</v>
      </c>
      <c r="K30" s="44">
        <v>2.19009</v>
      </c>
      <c r="L30" s="44">
        <v>8.587461628420673</v>
      </c>
      <c r="M30" s="47">
        <v>0.004633326406697788</v>
      </c>
      <c r="N30" s="48">
        <f t="shared" si="4"/>
        <v>12.815919005420673</v>
      </c>
      <c r="O30" s="18">
        <f t="shared" si="5"/>
        <v>40.773438633006506</v>
      </c>
    </row>
    <row r="31" spans="1:15" ht="12">
      <c r="A31" s="69">
        <v>38961</v>
      </c>
      <c r="B31" s="43">
        <v>16.134866751</v>
      </c>
      <c r="C31" s="44">
        <v>4.770004681796431</v>
      </c>
      <c r="D31" s="44">
        <v>0</v>
      </c>
      <c r="E31" s="44">
        <v>1.4133733380362592</v>
      </c>
      <c r="F31" s="44">
        <v>0.1807536257402707</v>
      </c>
      <c r="G31" s="45">
        <f t="shared" si="3"/>
        <v>22.49899839657296</v>
      </c>
      <c r="H31" s="46">
        <v>2.9332586097236235</v>
      </c>
      <c r="I31" s="46">
        <v>0.5644600000000001</v>
      </c>
      <c r="J31" s="44">
        <v>1.7550324243646973</v>
      </c>
      <c r="K31" s="44">
        <v>2.63985</v>
      </c>
      <c r="L31" s="44">
        <v>8.115742727276377</v>
      </c>
      <c r="M31" s="47">
        <v>0.004944952635302593</v>
      </c>
      <c r="N31" s="48">
        <f t="shared" si="4"/>
        <v>13.080030104276377</v>
      </c>
      <c r="O31" s="18">
        <f t="shared" si="5"/>
        <v>38.51228711057296</v>
      </c>
    </row>
    <row r="32" spans="1:15" ht="12">
      <c r="A32" s="68">
        <v>39052</v>
      </c>
      <c r="B32" s="43">
        <v>11.345902674000001</v>
      </c>
      <c r="C32" s="44">
        <v>5.101347971433832</v>
      </c>
      <c r="D32" s="44">
        <v>0</v>
      </c>
      <c r="E32" s="44">
        <v>1.2861832480362596</v>
      </c>
      <c r="F32" s="44">
        <v>0.1807536257402707</v>
      </c>
      <c r="G32" s="45">
        <f t="shared" si="3"/>
        <v>17.914187519210362</v>
      </c>
      <c r="H32" s="46">
        <v>3.9658210912359593</v>
      </c>
      <c r="I32" s="46">
        <v>0.42097999999999997</v>
      </c>
      <c r="J32" s="44">
        <v>0.9434715917333556</v>
      </c>
      <c r="K32" s="44">
        <v>0.83172</v>
      </c>
      <c r="L32" s="44">
        <v>11.50034111276404</v>
      </c>
      <c r="M32" s="47">
        <v>0.005995785266644375</v>
      </c>
      <c r="N32" s="48">
        <f t="shared" si="4"/>
        <v>13.70250848976404</v>
      </c>
      <c r="O32" s="18">
        <f t="shared" si="5"/>
        <v>35.58251710021037</v>
      </c>
    </row>
    <row r="33" spans="1:15" ht="12">
      <c r="A33" s="68">
        <v>39142</v>
      </c>
      <c r="B33" s="43">
        <v>13.926821912000001</v>
      </c>
      <c r="C33" s="44">
        <v>5.254191482696295</v>
      </c>
      <c r="D33" s="44">
        <v>0</v>
      </c>
      <c r="E33" s="44">
        <v>1.5028478844149835</v>
      </c>
      <c r="F33" s="44">
        <v>0.19470031831641285</v>
      </c>
      <c r="G33" s="45">
        <f t="shared" si="3"/>
        <v>20.878561597427694</v>
      </c>
      <c r="H33" s="46">
        <v>4.033928788280893</v>
      </c>
      <c r="I33" s="46">
        <v>0.34489</v>
      </c>
      <c r="J33" s="44">
        <v>0.9686724922294616</v>
      </c>
      <c r="K33" s="44">
        <v>0.724038</v>
      </c>
      <c r="L33" s="44">
        <v>8.121374174608139</v>
      </c>
      <c r="M33" s="47">
        <v>0.006164884770538454</v>
      </c>
      <c r="N33" s="48">
        <f t="shared" si="4"/>
        <v>10.165139551608139</v>
      </c>
      <c r="O33" s="18">
        <f t="shared" si="5"/>
        <v>35.07762993731673</v>
      </c>
    </row>
    <row r="34" spans="1:16" ht="12">
      <c r="A34" s="69">
        <v>39234</v>
      </c>
      <c r="B34" s="43">
        <v>21.941553999999996</v>
      </c>
      <c r="C34" s="44">
        <v>6.4591317016795795</v>
      </c>
      <c r="D34" s="44">
        <v>0</v>
      </c>
      <c r="E34" s="44">
        <v>1.6182808844149834</v>
      </c>
      <c r="F34" s="44">
        <v>0.19470031831641285</v>
      </c>
      <c r="G34" s="45">
        <f t="shared" si="3"/>
        <v>30.213666904410974</v>
      </c>
      <c r="H34" s="46">
        <v>3.9669914194619293</v>
      </c>
      <c r="I34" s="46">
        <v>0.5055999999999999</v>
      </c>
      <c r="J34" s="44">
        <v>1.6079472291010235</v>
      </c>
      <c r="K34" s="44">
        <v>1.60174</v>
      </c>
      <c r="L34" s="44">
        <v>8.636832307014108</v>
      </c>
      <c r="M34" s="47">
        <v>0.00802014789897636</v>
      </c>
      <c r="N34" s="48">
        <f t="shared" si="4"/>
        <v>12.36013968401411</v>
      </c>
      <c r="O34" s="18">
        <f t="shared" si="5"/>
        <v>46.54079800788701</v>
      </c>
      <c r="P34" s="22"/>
    </row>
    <row r="35" spans="1:16" ht="12">
      <c r="A35" s="68">
        <v>39326</v>
      </c>
      <c r="B35" s="43">
        <v>21.338167722999998</v>
      </c>
      <c r="C35" s="44">
        <v>5.9605880204</v>
      </c>
      <c r="D35" s="44">
        <v>0</v>
      </c>
      <c r="E35" s="44">
        <v>1.7001728844149837</v>
      </c>
      <c r="F35" s="44">
        <v>0.19470031831641285</v>
      </c>
      <c r="G35" s="45">
        <f t="shared" si="3"/>
        <v>29.193628946131394</v>
      </c>
      <c r="H35" s="46">
        <v>4.174248632954992</v>
      </c>
      <c r="I35" s="46">
        <v>0.55326</v>
      </c>
      <c r="J35" s="44">
        <v>1.5097365465212729</v>
      </c>
      <c r="K35" s="44">
        <v>2.334442</v>
      </c>
      <c r="L35" s="44">
        <v>9.261464700358458</v>
      </c>
      <c r="M35" s="47">
        <v>0.007140830478727144</v>
      </c>
      <c r="N35" s="48">
        <f t="shared" si="4"/>
        <v>13.666044077358459</v>
      </c>
      <c r="O35" s="18">
        <f t="shared" si="5"/>
        <v>47.033921656444846</v>
      </c>
      <c r="P35" s="22"/>
    </row>
    <row r="36" spans="1:16" ht="12">
      <c r="A36" s="69">
        <v>39417</v>
      </c>
      <c r="B36" s="43">
        <v>18.14113</v>
      </c>
      <c r="C36" s="44">
        <v>4.9064076204</v>
      </c>
      <c r="D36" s="44">
        <v>0</v>
      </c>
      <c r="E36" s="44">
        <v>1.6472648844149838</v>
      </c>
      <c r="F36" s="44">
        <v>0.19470031831641285</v>
      </c>
      <c r="G36" s="45">
        <f t="shared" si="3"/>
        <v>24.889502823131398</v>
      </c>
      <c r="H36" s="46">
        <v>2.8320749721893184</v>
      </c>
      <c r="I36" s="46">
        <v>0.40065999999999996</v>
      </c>
      <c r="J36" s="44">
        <v>0.9594690691273142</v>
      </c>
      <c r="K36" s="44">
        <v>0.9663099999999999</v>
      </c>
      <c r="L36" s="44">
        <v>8.26429458254355</v>
      </c>
      <c r="M36" s="47">
        <v>0.006568307872685759</v>
      </c>
      <c r="N36" s="48">
        <f t="shared" si="4"/>
        <v>10.59730195954355</v>
      </c>
      <c r="O36" s="18">
        <f t="shared" si="5"/>
        <v>38.31887975486427</v>
      </c>
      <c r="P36" s="22"/>
    </row>
    <row r="37" spans="1:16" ht="12">
      <c r="A37" s="68">
        <v>39508</v>
      </c>
      <c r="B37" s="43">
        <v>13.780591</v>
      </c>
      <c r="C37" s="44">
        <v>6.536573393320331</v>
      </c>
      <c r="D37" s="44">
        <v>0</v>
      </c>
      <c r="E37" s="44">
        <v>1.4709427431284103</v>
      </c>
      <c r="F37" s="44">
        <v>0.19499154556641288</v>
      </c>
      <c r="G37" s="45">
        <f t="shared" si="3"/>
        <v>21.983098682015154</v>
      </c>
      <c r="H37" s="46">
        <v>3.883385248144914</v>
      </c>
      <c r="I37" s="46">
        <v>0.3008</v>
      </c>
      <c r="J37" s="44">
        <v>0.7858058598228527</v>
      </c>
      <c r="K37" s="44">
        <v>0.640165</v>
      </c>
      <c r="L37" s="44">
        <v>8.3152220747697</v>
      </c>
      <c r="M37" s="47">
        <v>0.005831517177147269</v>
      </c>
      <c r="N37" s="48">
        <f t="shared" si="4"/>
        <v>10.047824451769701</v>
      </c>
      <c r="O37" s="18">
        <f t="shared" si="5"/>
        <v>35.91430838192977</v>
      </c>
      <c r="P37" s="22"/>
    </row>
    <row r="38" spans="1:16" ht="12">
      <c r="A38" s="68">
        <v>39600</v>
      </c>
      <c r="B38" s="43">
        <v>18.272536620000004</v>
      </c>
      <c r="C38" s="44">
        <v>6.889479769224594</v>
      </c>
      <c r="D38" s="44">
        <v>0</v>
      </c>
      <c r="E38" s="44">
        <v>1.54029644312841</v>
      </c>
      <c r="F38" s="44">
        <v>0.19499154556641288</v>
      </c>
      <c r="G38" s="45">
        <f t="shared" si="3"/>
        <v>26.897304377919422</v>
      </c>
      <c r="H38" s="46">
        <v>4.0202692757704295</v>
      </c>
      <c r="I38" s="46">
        <v>0.51127</v>
      </c>
      <c r="J38" s="44">
        <v>1.374165111442401</v>
      </c>
      <c r="K38" s="44">
        <v>1.5221</v>
      </c>
      <c r="L38" s="44">
        <v>9.322938801013143</v>
      </c>
      <c r="M38" s="47">
        <v>0.011496350557598945</v>
      </c>
      <c r="N38" s="48">
        <f t="shared" si="4"/>
        <v>12.741970263013142</v>
      </c>
      <c r="O38" s="18">
        <f t="shared" si="5"/>
        <v>43.659543916702994</v>
      </c>
      <c r="P38" s="22"/>
    </row>
    <row r="39" spans="1:16" ht="12">
      <c r="A39" s="69">
        <v>39692</v>
      </c>
      <c r="B39" s="43">
        <v>16.67185791</v>
      </c>
      <c r="C39" s="44">
        <v>5.456255317</v>
      </c>
      <c r="D39" s="44">
        <v>0</v>
      </c>
      <c r="E39" s="44">
        <v>1.6537274431284104</v>
      </c>
      <c r="F39" s="44">
        <v>0.19499154556641288</v>
      </c>
      <c r="G39" s="45">
        <f t="shared" si="3"/>
        <v>23.976832215694824</v>
      </c>
      <c r="H39" s="46">
        <v>4.09282000091672</v>
      </c>
      <c r="I39" s="46">
        <v>0.4566</v>
      </c>
      <c r="J39" s="44">
        <v>1.2017201833325546</v>
      </c>
      <c r="K39" s="44">
        <v>2.2258299999999998</v>
      </c>
      <c r="L39" s="44">
        <v>8.095438920736678</v>
      </c>
      <c r="M39" s="47">
        <v>0.007271278667445435</v>
      </c>
      <c r="N39" s="48">
        <f t="shared" si="4"/>
        <v>11.986860382736678</v>
      </c>
      <c r="O39" s="18">
        <f t="shared" si="5"/>
        <v>40.056512599348224</v>
      </c>
      <c r="P39" s="22"/>
    </row>
    <row r="40" spans="1:16" ht="12">
      <c r="A40" s="68">
        <v>39783</v>
      </c>
      <c r="B40" s="43">
        <v>12.171339909999999</v>
      </c>
      <c r="C40" s="44">
        <v>4.392256494655781</v>
      </c>
      <c r="D40" s="44">
        <v>0</v>
      </c>
      <c r="E40" s="44">
        <v>1.5345544431284102</v>
      </c>
      <c r="F40" s="44">
        <v>0.19499154556641288</v>
      </c>
      <c r="G40" s="45">
        <f t="shared" si="3"/>
        <v>18.293142393350603</v>
      </c>
      <c r="H40" s="46">
        <v>5.815725990018051</v>
      </c>
      <c r="I40" s="46">
        <v>0.35116</v>
      </c>
      <c r="J40" s="44">
        <v>1.0086460803333333</v>
      </c>
      <c r="K40" s="44">
        <v>1.048705225</v>
      </c>
      <c r="L40" s="44">
        <v>10.240031009104225</v>
      </c>
      <c r="M40" s="47">
        <v>0.012537740000000002</v>
      </c>
      <c r="N40" s="48">
        <f t="shared" si="4"/>
        <v>12.661080054437559</v>
      </c>
      <c r="O40" s="18">
        <f t="shared" si="5"/>
        <v>36.769948437806214</v>
      </c>
      <c r="P40" s="22"/>
    </row>
    <row r="41" spans="1:18" ht="12">
      <c r="A41" s="68">
        <v>39873</v>
      </c>
      <c r="B41" s="43">
        <v>12.683185909999999</v>
      </c>
      <c r="C41" s="44">
        <v>4.317853538048517</v>
      </c>
      <c r="D41" s="44">
        <v>0</v>
      </c>
      <c r="E41" s="44">
        <v>1.2071420499999996</v>
      </c>
      <c r="F41" s="44">
        <v>0.12546</v>
      </c>
      <c r="G41" s="45">
        <f t="shared" si="3"/>
        <v>18.333641498048515</v>
      </c>
      <c r="H41" s="46">
        <v>5.793907490124727</v>
      </c>
      <c r="I41" s="46">
        <v>0.3095</v>
      </c>
      <c r="J41" s="44">
        <v>0.8859694696666668</v>
      </c>
      <c r="K41" s="44">
        <v>0.670306458</v>
      </c>
      <c r="L41" s="44">
        <v>10.323161663208605</v>
      </c>
      <c r="M41" s="47">
        <v>0.0099483</v>
      </c>
      <c r="N41" s="48">
        <f t="shared" si="4"/>
        <v>12.198885890875271</v>
      </c>
      <c r="O41" s="18">
        <f t="shared" si="5"/>
        <v>36.32643487904851</v>
      </c>
      <c r="P41" s="22"/>
      <c r="Q41" s="25"/>
      <c r="R41" s="22"/>
    </row>
    <row r="42" spans="1:18" ht="12">
      <c r="A42" s="69">
        <v>39965</v>
      </c>
      <c r="B42" s="43">
        <v>14.116027909999998</v>
      </c>
      <c r="C42" s="44">
        <v>4.359930651301224</v>
      </c>
      <c r="D42" s="44">
        <v>0</v>
      </c>
      <c r="E42" s="44">
        <v>1.4333385500000002</v>
      </c>
      <c r="F42" s="44">
        <v>0.2126313204</v>
      </c>
      <c r="G42" s="45">
        <f t="shared" si="3"/>
        <v>20.12192843170122</v>
      </c>
      <c r="H42" s="46">
        <v>6.098328753166244</v>
      </c>
      <c r="I42" s="46">
        <v>0.535</v>
      </c>
      <c r="J42" s="44">
        <v>1.5603439366666667</v>
      </c>
      <c r="K42" s="44">
        <v>2.044561266</v>
      </c>
      <c r="L42" s="44">
        <v>10.21524220096709</v>
      </c>
      <c r="M42" s="47">
        <v>0.01064158</v>
      </c>
      <c r="N42" s="48">
        <f t="shared" si="4"/>
        <v>14.365788983633756</v>
      </c>
      <c r="O42" s="18">
        <f t="shared" si="5"/>
        <v>40.58604616850122</v>
      </c>
      <c r="P42" s="22"/>
      <c r="Q42" s="25"/>
      <c r="R42" s="22"/>
    </row>
    <row r="43" spans="1:18" ht="12">
      <c r="A43" s="68">
        <v>40057</v>
      </c>
      <c r="B43" s="43">
        <v>14.72502291</v>
      </c>
      <c r="C43" s="44">
        <v>4.24166224733491</v>
      </c>
      <c r="D43" s="44">
        <v>0</v>
      </c>
      <c r="E43" s="44">
        <v>1.831601</v>
      </c>
      <c r="F43" s="44">
        <v>0.24936464243999998</v>
      </c>
      <c r="G43" s="45">
        <f t="shared" si="3"/>
        <v>21.047650799774907</v>
      </c>
      <c r="H43" s="46">
        <v>6.067100145210995</v>
      </c>
      <c r="I43" s="46">
        <v>0.5547700000000001</v>
      </c>
      <c r="J43" s="44">
        <v>2.022973425333333</v>
      </c>
      <c r="K43" s="44">
        <v>2.440393427</v>
      </c>
      <c r="L43" s="44">
        <v>12.221454758455675</v>
      </c>
      <c r="M43" s="47">
        <v>0.009231969999999999</v>
      </c>
      <c r="N43" s="48">
        <f t="shared" si="4"/>
        <v>17.248823580789004</v>
      </c>
      <c r="O43" s="18">
        <f t="shared" si="5"/>
        <v>44.36357452577491</v>
      </c>
      <c r="P43" s="22"/>
      <c r="Q43" s="27"/>
      <c r="R43" s="22"/>
    </row>
    <row r="44" spans="1:18" ht="12.75" thickBot="1">
      <c r="A44" s="70">
        <v>40148</v>
      </c>
      <c r="B44" s="71">
        <v>12.183802909999999</v>
      </c>
      <c r="C44" s="72">
        <v>5.097352943999999</v>
      </c>
      <c r="D44" s="72">
        <v>0</v>
      </c>
      <c r="E44" s="72">
        <v>1.7894138000000002</v>
      </c>
      <c r="F44" s="72">
        <v>0.21371744911999999</v>
      </c>
      <c r="G44" s="73">
        <f t="shared" si="3"/>
        <v>19.284287103119997</v>
      </c>
      <c r="H44" s="74">
        <v>6.509127588201673</v>
      </c>
      <c r="I44" s="74">
        <v>0.42288</v>
      </c>
      <c r="J44" s="72">
        <v>1.5995879613333335</v>
      </c>
      <c r="K44" s="72">
        <v>1.6325901630000001</v>
      </c>
      <c r="L44" s="72">
        <v>11.587059592464994</v>
      </c>
      <c r="M44" s="75">
        <v>0.00814031</v>
      </c>
      <c r="N44" s="76">
        <f t="shared" si="4"/>
        <v>15.250258026798328</v>
      </c>
      <c r="O44" s="77">
        <f t="shared" si="5"/>
        <v>41.04367271811999</v>
      </c>
      <c r="P44" s="22"/>
      <c r="Q44" s="27"/>
      <c r="R44" s="22"/>
    </row>
    <row r="46" ht="12">
      <c r="A46" s="67" t="s">
        <v>11</v>
      </c>
    </row>
    <row r="47" ht="12">
      <c r="A47" s="67" t="s">
        <v>12</v>
      </c>
    </row>
    <row r="48" ht="12">
      <c r="A48" s="67" t="s">
        <v>13</v>
      </c>
    </row>
    <row r="49" ht="12">
      <c r="A49" s="67" t="s">
        <v>14</v>
      </c>
    </row>
    <row r="50" ht="12">
      <c r="A50" s="67" t="s">
        <v>15</v>
      </c>
    </row>
    <row r="51" ht="12">
      <c r="A51" s="2" t="s">
        <v>16</v>
      </c>
    </row>
  </sheetData>
  <sheetProtection/>
  <mergeCells count="5">
    <mergeCell ref="A3:A4"/>
    <mergeCell ref="O3:O4"/>
    <mergeCell ref="B3:G3"/>
    <mergeCell ref="I3:N3"/>
    <mergeCell ref="H3:H4"/>
  </mergeCells>
  <printOptions/>
  <pageMargins left="0.75" right="0.75" top="1" bottom="1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KC Hallett</cp:lastModifiedBy>
  <dcterms:created xsi:type="dcterms:W3CDTF">2010-10-15T00:30:43Z</dcterms:created>
  <dcterms:modified xsi:type="dcterms:W3CDTF">2011-01-25T23:32:07Z</dcterms:modified>
  <cp:category/>
  <cp:version/>
  <cp:contentType/>
  <cp:contentStatus/>
</cp:coreProperties>
</file>