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9110" windowHeight="10995" firstSheet="1" activeTab="8"/>
  </bookViews>
  <sheets>
    <sheet name="Table E.1" sheetId="1" r:id="rId1"/>
    <sheet name="Table E.2a" sheetId="2" r:id="rId2"/>
    <sheet name="Table E.2b" sheetId="3" r:id="rId3"/>
    <sheet name="Table E.2c" sheetId="4" r:id="rId4"/>
    <sheet name="Table E.3a" sheetId="5" r:id="rId5"/>
    <sheet name="Table E.3b" sheetId="6" r:id="rId6"/>
    <sheet name="Table E.3c" sheetId="7" r:id="rId7"/>
    <sheet name="Table E.4" sheetId="8" r:id="rId8"/>
    <sheet name="Table E.5a" sheetId="9" r:id="rId9"/>
    <sheet name="Table E.5b" sheetId="10" r:id="rId10"/>
    <sheet name="Table E.5c" sheetId="11" r:id="rId11"/>
    <sheet name="Table E.5d" sheetId="12" r:id="rId12"/>
    <sheet name="Table E.6" sheetId="13" r:id="rId13"/>
  </sheets>
  <definedNames>
    <definedName name="GWhtoPJ">1/277.778</definedName>
    <definedName name="_xlnm.Print_Area" localSheetId="0">'Table E.1'!$A$1:$K$29</definedName>
    <definedName name="_xlnm.Print_Area" localSheetId="9">'Table E.5b'!$A$1:$R$43</definedName>
    <definedName name="_xlnm.Print_Area" localSheetId="11">'Table E.5d'!$A$1:$G$14</definedName>
    <definedName name="_xlnm.Print_Area" localSheetId="12">'Table E.6'!$A$1:$G$35</definedName>
    <definedName name="TWhtoPJ">3.6</definedName>
  </definedNames>
  <calcPr fullCalcOnLoad="1"/>
</workbook>
</file>

<file path=xl/comments1.xml><?xml version="1.0" encoding="utf-8"?>
<comments xmlns="http://schemas.openxmlformats.org/spreadsheetml/2006/main">
  <authors>
    <author>Paul Hunt</author>
  </authors>
  <commentList>
    <comment ref="M4" authorId="0">
      <text>
        <r>
          <rPr>
            <b/>
            <sz val="8"/>
            <rFont val="Tahoma"/>
            <family val="0"/>
          </rPr>
          <t>Paul Hunt:</t>
        </r>
        <r>
          <rPr>
            <sz val="8"/>
            <rFont val="Tahoma"/>
            <family val="0"/>
          </rPr>
          <t xml:space="preserve">
change to update</t>
        </r>
      </text>
    </comment>
  </commentList>
</comments>
</file>

<file path=xl/sharedStrings.xml><?xml version="1.0" encoding="utf-8"?>
<sst xmlns="http://schemas.openxmlformats.org/spreadsheetml/2006/main" count="472" uniqueCount="260">
  <si>
    <r>
      <t>Table E.2c: Total Natural Gas Production by Field (Gross PJ)</t>
    </r>
    <r>
      <rPr>
        <b/>
        <vertAlign val="superscript"/>
        <sz val="10"/>
        <rFont val="Arial"/>
        <family val="2"/>
      </rPr>
      <t>1</t>
    </r>
  </si>
  <si>
    <t>Calendar Year</t>
  </si>
  <si>
    <t>Maui</t>
  </si>
  <si>
    <t>Kapuni</t>
  </si>
  <si>
    <r>
      <t>McKee</t>
    </r>
    <r>
      <rPr>
        <b/>
        <vertAlign val="superscript"/>
        <sz val="10"/>
        <rFont val="Arial"/>
        <family val="2"/>
      </rPr>
      <t>R</t>
    </r>
  </si>
  <si>
    <t>Mangahewa</t>
  </si>
  <si>
    <r>
      <t>Kaimiro/ Ngatoro</t>
    </r>
    <r>
      <rPr>
        <b/>
        <vertAlign val="superscript"/>
        <sz val="10"/>
        <rFont val="Arial"/>
        <family val="2"/>
      </rPr>
      <t>2, R</t>
    </r>
  </si>
  <si>
    <t>Turangi</t>
  </si>
  <si>
    <r>
      <t>Rimu/ Kauri</t>
    </r>
    <r>
      <rPr>
        <b/>
        <vertAlign val="superscript"/>
        <sz val="10"/>
        <rFont val="Arial"/>
        <family val="2"/>
      </rPr>
      <t>3</t>
    </r>
  </si>
  <si>
    <t>Pohokura</t>
  </si>
  <si>
    <t>Tui</t>
  </si>
  <si>
    <t>Maari</t>
  </si>
  <si>
    <t>Kupe</t>
  </si>
  <si>
    <r>
      <t>Other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R</t>
    </r>
  </si>
  <si>
    <t>Total</t>
  </si>
  <si>
    <t>Notes:</t>
  </si>
  <si>
    <r>
      <t>1</t>
    </r>
    <r>
      <rPr>
        <sz val="10"/>
        <rFont val="Arial"/>
        <family val="2"/>
      </rPr>
      <t xml:space="preserve"> In gross calorific value terms.</t>
    </r>
  </si>
  <si>
    <r>
      <t>2</t>
    </r>
    <r>
      <rPr>
        <sz val="10"/>
        <rFont val="Arial"/>
        <family val="2"/>
      </rPr>
      <t xml:space="preserve"> Includes Goldie and Moturoa wells.</t>
    </r>
  </si>
  <si>
    <r>
      <t>3</t>
    </r>
    <r>
      <rPr>
        <sz val="10"/>
        <rFont val="Arial"/>
        <family val="2"/>
      </rPr>
      <t xml:space="preserve"> Includes Manutahi well.</t>
    </r>
  </si>
  <si>
    <r>
      <t>4</t>
    </r>
    <r>
      <rPr>
        <sz val="10"/>
        <rFont val="Arial"/>
        <family val="2"/>
      </rPr>
      <t xml:space="preserve"> Includes Tariki, Ahuroa, Waihapa, Ngaere, Piakau (not produced since Spetember 1999) and Cheal fields, and Surrey and Radnor (ceased production in 2006) wells.</t>
    </r>
  </si>
  <si>
    <r>
      <t>R</t>
    </r>
    <r>
      <rPr>
        <sz val="10"/>
        <rFont val="Arial"/>
        <family val="2"/>
      </rPr>
      <t xml:space="preserve"> = Revised figures.</t>
    </r>
  </si>
  <si>
    <t>n.a. = Not applicable.</t>
  </si>
  <si>
    <t>Converted into Petajolues using Gross Calorific Values</t>
  </si>
  <si>
    <t>SUPPLY</t>
  </si>
  <si>
    <t>Gross Production</t>
  </si>
  <si>
    <t>Gas Reinjected</t>
  </si>
  <si>
    <t>LPG Gas Equivalent Extracted</t>
  </si>
  <si>
    <t>Gas Flared</t>
  </si>
  <si>
    <t>Indigenous Production</t>
  </si>
  <si>
    <t>Stock Change</t>
  </si>
  <si>
    <t>n.a.</t>
  </si>
  <si>
    <t>TOTAL PRIMARY ENERGY</t>
  </si>
  <si>
    <t>ENERGY TRANSFORMATION</t>
  </si>
  <si>
    <t>Electricity Generation</t>
  </si>
  <si>
    <t>Cogeneration</t>
  </si>
  <si>
    <t>Production Losses and Own Use</t>
  </si>
  <si>
    <t>Transmission Losses and Own Use</t>
  </si>
  <si>
    <t>NON-ENERGY USE</t>
  </si>
  <si>
    <t>CONSUMER ENERGY (calculated)</t>
  </si>
  <si>
    <t>DEMAND</t>
  </si>
  <si>
    <t>Agriculture</t>
  </si>
  <si>
    <t>Industrial</t>
  </si>
  <si>
    <t>Commercial</t>
  </si>
  <si>
    <t>Transport</t>
  </si>
  <si>
    <t>Residential</t>
  </si>
  <si>
    <t>CONSUMER ENERGY (observed)</t>
  </si>
  <si>
    <t>Statistical Differences</t>
  </si>
  <si>
    <t>Table E.2a: Total Natural Gas Production by Field (Mm3)</t>
  </si>
  <si>
    <r>
      <t>Other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</si>
  <si>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2"/>
      </rPr>
      <t xml:space="preserve"> Includes gas flared, gas reinjected, LPG extracted, own use and losses.</t>
    </r>
  </si>
  <si>
    <t>Table E.6: CNG Sales (Gross TJ)</t>
  </si>
  <si>
    <t xml:space="preserve">Calendar Year </t>
  </si>
  <si>
    <t>R = Re-estimated from July 2000 to September 2008.</t>
  </si>
  <si>
    <r>
      <t>TJ/Year</t>
    </r>
    <r>
      <rPr>
        <b/>
        <vertAlign val="superscript"/>
        <sz val="10"/>
        <rFont val="Arial"/>
        <family val="2"/>
      </rPr>
      <t>R</t>
    </r>
  </si>
  <si>
    <r>
      <t>TJ/Quarter</t>
    </r>
    <r>
      <rPr>
        <b/>
        <vertAlign val="superscript"/>
        <sz val="10"/>
        <rFont val="Arial"/>
        <family val="2"/>
      </rPr>
      <t>R</t>
    </r>
  </si>
  <si>
    <t>Table E.5d: Estimated Customer Numbers by Sector (as at December)</t>
  </si>
  <si>
    <t>R = Revised.</t>
  </si>
  <si>
    <r>
      <t>Residential</t>
    </r>
    <r>
      <rPr>
        <b/>
        <vertAlign val="superscript"/>
        <sz val="10"/>
        <rFont val="Arial"/>
        <family val="2"/>
      </rPr>
      <t>R</t>
    </r>
  </si>
  <si>
    <r>
      <t>Commercial</t>
    </r>
    <r>
      <rPr>
        <b/>
        <vertAlign val="superscript"/>
        <sz val="10"/>
        <rFont val="Arial"/>
        <family val="2"/>
      </rPr>
      <t>R</t>
    </r>
  </si>
  <si>
    <r>
      <t>Industrial</t>
    </r>
    <r>
      <rPr>
        <b/>
        <vertAlign val="superscript"/>
        <sz val="10"/>
        <rFont val="Arial"/>
        <family val="2"/>
      </rPr>
      <t>R</t>
    </r>
  </si>
  <si>
    <t>Table E.5b: Natural Gas Consumption By Sector (Gross PJ)</t>
  </si>
  <si>
    <t>Calendar Year  or Quarter</t>
  </si>
  <si>
    <t>Energy Transformation</t>
  </si>
  <si>
    <t>Petrol Production</t>
  </si>
  <si>
    <t>Transmission Losses</t>
  </si>
  <si>
    <t>Agriculture/Forestry/Fishing</t>
  </si>
  <si>
    <t>N.A.</t>
  </si>
  <si>
    <t>1 Excludes all natural gas for cogeneration.</t>
  </si>
  <si>
    <t>2 Now excludes amount of gas for energy purposes used by non-energy users.</t>
  </si>
  <si>
    <t>3 Estimated from 2000 to 2008.</t>
  </si>
  <si>
    <t>N.A. = Not available.</t>
  </si>
  <si>
    <t>N.A. = Not applicable.</t>
  </si>
  <si>
    <t>R = Revised figures.</t>
  </si>
  <si>
    <r>
      <t>Non-energy Use</t>
    </r>
    <r>
      <rPr>
        <b/>
        <vertAlign val="superscript"/>
        <sz val="10"/>
        <rFont val="Arial"/>
        <family val="2"/>
      </rPr>
      <t>2, R</t>
    </r>
  </si>
  <si>
    <r>
      <t>Consumer Energy Observed</t>
    </r>
    <r>
      <rPr>
        <b/>
        <vertAlign val="superscript"/>
        <sz val="10"/>
        <rFont val="Arial"/>
        <family val="2"/>
      </rPr>
      <t>1</t>
    </r>
  </si>
  <si>
    <r>
      <t>Cogeneration</t>
    </r>
    <r>
      <rPr>
        <vertAlign val="superscript"/>
        <sz val="10"/>
        <rFont val="Arial"/>
        <family val="2"/>
      </rPr>
      <t>R</t>
    </r>
  </si>
  <si>
    <r>
      <t>Residential</t>
    </r>
    <r>
      <rPr>
        <vertAlign val="superscript"/>
        <sz val="10"/>
        <rFont val="Arial"/>
        <family val="2"/>
      </rPr>
      <t>R</t>
    </r>
  </si>
  <si>
    <r>
      <t>Industrial</t>
    </r>
    <r>
      <rPr>
        <vertAlign val="superscript"/>
        <sz val="10"/>
        <rFont val="Arial"/>
        <family val="2"/>
      </rPr>
      <t>R</t>
    </r>
  </si>
  <si>
    <r>
      <t>Transport (CNG)</t>
    </r>
    <r>
      <rPr>
        <vertAlign val="superscript"/>
        <sz val="10"/>
        <rFont val="Arial"/>
        <family val="2"/>
      </rPr>
      <t>3, R</t>
    </r>
  </si>
  <si>
    <r>
      <t>Kaimiro/ Ngatoro</t>
    </r>
    <r>
      <rPr>
        <b/>
        <vertAlign val="superscript"/>
        <sz val="10"/>
        <rFont val="Arial"/>
        <family val="2"/>
      </rPr>
      <t>2, 3, R</t>
    </r>
  </si>
  <si>
    <r>
      <t>Turangi</t>
    </r>
    <r>
      <rPr>
        <b/>
        <vertAlign val="superscript"/>
        <sz val="10"/>
        <rFont val="Arial"/>
        <family val="2"/>
      </rPr>
      <t>R</t>
    </r>
  </si>
  <si>
    <r>
      <t>Rimu/ Kauri</t>
    </r>
    <r>
      <rPr>
        <b/>
        <vertAlign val="superscript"/>
        <sz val="10"/>
        <rFont val="Arial"/>
        <family val="2"/>
      </rPr>
      <t>4, R</t>
    </r>
  </si>
  <si>
    <r>
      <t>Tui</t>
    </r>
    <r>
      <rPr>
        <b/>
        <vertAlign val="superscript"/>
        <sz val="10"/>
        <rFont val="Arial"/>
        <family val="2"/>
      </rPr>
      <t>5</t>
    </r>
  </si>
  <si>
    <r>
      <t>Maari</t>
    </r>
    <r>
      <rPr>
        <b/>
        <vertAlign val="superscript"/>
        <sz val="10"/>
        <rFont val="Arial"/>
        <family val="2"/>
      </rPr>
      <t>5</t>
    </r>
  </si>
  <si>
    <r>
      <t>Other</t>
    </r>
    <r>
      <rPr>
        <b/>
        <vertAlign val="superscript"/>
        <sz val="10"/>
        <rFont val="Arial"/>
        <family val="2"/>
      </rPr>
      <t>6</t>
    </r>
  </si>
  <si>
    <r>
      <t xml:space="preserve">2 </t>
    </r>
    <r>
      <rPr>
        <sz val="10"/>
        <rFont val="Arial"/>
        <family val="2"/>
      </rPr>
      <t>All gas from the Moturoa field was used for own purposes.</t>
    </r>
  </si>
  <si>
    <r>
      <t xml:space="preserve">3 </t>
    </r>
    <r>
      <rPr>
        <sz val="10"/>
        <rFont val="Arial"/>
        <family val="2"/>
      </rPr>
      <t>All gas from the Ngatoro field was flared from March 1992 to May 1998. The Ngatoro field includes the Goldie well.</t>
    </r>
  </si>
  <si>
    <r>
      <t xml:space="preserve">4 </t>
    </r>
    <r>
      <rPr>
        <sz val="10"/>
        <rFont val="Arial"/>
        <family val="2"/>
      </rPr>
      <t>All gas from the Rimu field was flared from 1999 to 2001.</t>
    </r>
  </si>
  <si>
    <r>
      <t>6</t>
    </r>
    <r>
      <rPr>
        <sz val="10"/>
        <rFont val="Arial"/>
        <family val="2"/>
      </rPr>
      <t xml:space="preserve"> Includes Tariki, Ahuroa, Waihapa, Ngaere, Piakau (not produced since September 1999), Cheal and Turangi fields, and Surrey and Radnor (ceased production in 2006) wells.</t>
    </r>
  </si>
  <si>
    <t>Table E.3b: Net Natural Gas Production by Field (Bcf)</t>
  </si>
  <si>
    <r>
      <t>Kaimiro/ Ngatoro</t>
    </r>
    <r>
      <rPr>
        <b/>
        <vertAlign val="superscript"/>
        <sz val="10"/>
        <rFont val="Arial"/>
        <family val="2"/>
      </rPr>
      <t>1, 2, R</t>
    </r>
  </si>
  <si>
    <r>
      <t>Rimu/ Kauri</t>
    </r>
    <r>
      <rPr>
        <b/>
        <vertAlign val="superscript"/>
        <sz val="10"/>
        <rFont val="Arial"/>
        <family val="2"/>
      </rPr>
      <t>3, R</t>
    </r>
  </si>
  <si>
    <r>
      <t>Tui</t>
    </r>
    <r>
      <rPr>
        <b/>
        <vertAlign val="superscript"/>
        <sz val="10"/>
        <rFont val="Arial"/>
        <family val="2"/>
      </rPr>
      <t>4</t>
    </r>
  </si>
  <si>
    <r>
      <t>Maari</t>
    </r>
    <r>
      <rPr>
        <b/>
        <vertAlign val="superscript"/>
        <sz val="10"/>
        <rFont val="Arial"/>
        <family val="2"/>
      </rPr>
      <t>4</t>
    </r>
  </si>
  <si>
    <r>
      <t>Other</t>
    </r>
    <r>
      <rPr>
        <b/>
        <vertAlign val="superscript"/>
        <sz val="10"/>
        <rFont val="Arial"/>
        <family val="2"/>
      </rPr>
      <t>5</t>
    </r>
  </si>
  <si>
    <r>
      <t xml:space="preserve">1 </t>
    </r>
    <r>
      <rPr>
        <sz val="10"/>
        <rFont val="Arial"/>
        <family val="2"/>
      </rPr>
      <t>All gas from the Moturoa field was used for own purposes.</t>
    </r>
  </si>
  <si>
    <r>
      <t xml:space="preserve">2 </t>
    </r>
    <r>
      <rPr>
        <sz val="10"/>
        <rFont val="Arial"/>
        <family val="2"/>
      </rPr>
      <t>All gas from the Ngatoro field was flared from March 1992 to May 1998. The Ngatoro field includes the Goldie well.</t>
    </r>
  </si>
  <si>
    <r>
      <t xml:space="preserve">3 </t>
    </r>
    <r>
      <rPr>
        <sz val="10"/>
        <rFont val="Arial"/>
        <family val="2"/>
      </rPr>
      <t>All gas from the Rimu field was flared from 1999 to 2001.</t>
    </r>
  </si>
  <si>
    <r>
      <t xml:space="preserve">4 </t>
    </r>
    <r>
      <rPr>
        <sz val="10"/>
        <rFont val="Arial"/>
        <family val="2"/>
      </rPr>
      <t>All gas was flared or used for own purposes.</t>
    </r>
  </si>
  <si>
    <r>
      <t>5</t>
    </r>
    <r>
      <rPr>
        <sz val="10"/>
        <rFont val="Arial"/>
        <family val="2"/>
      </rPr>
      <t xml:space="preserve"> Includes Tariki, Ahuroa, Waihapa, Ngaere, Piakau (not produced since September 1999), Cheal and Turangi fields, and Surrey and Radnor (ceased production in 2006) wells.</t>
    </r>
  </si>
  <si>
    <r>
      <t>Table E.3c: Net Natural Gas Production by Field (Gross PJ)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</si>
  <si>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In gross calorific value terms.</t>
    </r>
  </si>
  <si>
    <r>
      <t xml:space="preserve">5 </t>
    </r>
    <r>
      <rPr>
        <sz val="10"/>
        <rFont val="Arial"/>
        <family val="2"/>
      </rPr>
      <t>All gas was flared or used for own purposes.</t>
    </r>
  </si>
  <si>
    <t>Table E.4: Natural Gas Production (PJ)</t>
  </si>
  <si>
    <t>Calendar Year or Quarter</t>
  </si>
  <si>
    <t>Total Natural Gas Production</t>
  </si>
  <si>
    <r>
      <t>Gas Flared</t>
    </r>
    <r>
      <rPr>
        <b/>
        <vertAlign val="superscript"/>
        <sz val="10"/>
        <rFont val="Arial"/>
        <family val="2"/>
      </rPr>
      <t>1</t>
    </r>
  </si>
  <si>
    <r>
      <t>Indigenous Production</t>
    </r>
    <r>
      <rPr>
        <b/>
        <vertAlign val="superscript"/>
        <sz val="10"/>
        <rFont val="Arial"/>
        <family val="2"/>
      </rPr>
      <t>2</t>
    </r>
  </si>
  <si>
    <t>Net Natural Gas Production</t>
  </si>
  <si>
    <t>Manufactured Gas Production</t>
  </si>
  <si>
    <t>Gas Supply</t>
  </si>
  <si>
    <r>
      <t xml:space="preserve">1 </t>
    </r>
    <r>
      <rPr>
        <sz val="10"/>
        <rFont val="Arial"/>
        <family val="2"/>
      </rPr>
      <t>Does not include any gas vented. Any gas vented is assumed to be very small.</t>
    </r>
  </si>
  <si>
    <t>2 Indigenous production is based on the International Energy Agency's (IEA) definition. This excludes gas flared or reinjected and any LPG extracted, but includes production losses and own use.</t>
  </si>
  <si>
    <t>Table E.5a: Natural Gas Supply and Consumption (Gross PJ)</t>
  </si>
  <si>
    <r>
      <t>Non-energy Use</t>
    </r>
    <r>
      <rPr>
        <b/>
        <vertAlign val="superscript"/>
        <sz val="10"/>
        <rFont val="Arial"/>
        <family val="2"/>
      </rPr>
      <t>R</t>
    </r>
  </si>
  <si>
    <r>
      <t>Consumer Energy</t>
    </r>
    <r>
      <rPr>
        <vertAlign val="superscript"/>
        <sz val="10"/>
        <rFont val="Arial"/>
        <family val="2"/>
      </rPr>
      <t>R</t>
    </r>
  </si>
  <si>
    <t>Statistical Difference</t>
  </si>
  <si>
    <t>Calculated</t>
  </si>
  <si>
    <t>Observed</t>
  </si>
  <si>
    <t>Table E.5c: Natural Gas Consumption Sectorial Breakdown for 2003 to 2009 (Gross TJ)</t>
  </si>
  <si>
    <t>ANZSIC 2006</t>
  </si>
  <si>
    <t>ANZSIC 1996</t>
  </si>
  <si>
    <t>Energy transformation of which:</t>
  </si>
  <si>
    <t>Electricity generation</t>
  </si>
  <si>
    <t>D261</t>
  </si>
  <si>
    <t>D362</t>
  </si>
  <si>
    <t>A–S</t>
  </si>
  <si>
    <t>A–Q</t>
  </si>
  <si>
    <t>Production losses and own use</t>
  </si>
  <si>
    <t>Transmission losses</t>
  </si>
  <si>
    <t>Non-energy use:</t>
  </si>
  <si>
    <t>Agriculture/Forestry/Fishing of which:</t>
  </si>
  <si>
    <t>Consumer Energy</t>
  </si>
  <si>
    <t>Agriculture and agricultural services</t>
  </si>
  <si>
    <t>A01, A02, A04, A05</t>
  </si>
  <si>
    <t>A01, A02, A04</t>
  </si>
  <si>
    <t>Forestry and logging</t>
  </si>
  <si>
    <t>A03</t>
  </si>
  <si>
    <t>Industrial energy use of which:</t>
  </si>
  <si>
    <t>Coal mining, other mining and quarrying, and services to mining</t>
  </si>
  <si>
    <t>B06, B07, B09, B10</t>
  </si>
  <si>
    <t>B11, B13, B14, B15</t>
  </si>
  <si>
    <t>Oil and gas extraction</t>
  </si>
  <si>
    <t>B07</t>
  </si>
  <si>
    <t>B12</t>
  </si>
  <si>
    <t>Dairy products</t>
  </si>
  <si>
    <t>C113</t>
  </si>
  <si>
    <t>C212</t>
  </si>
  <si>
    <t>Meat and meat products, other food processing; beverages, malt and tobacco products</t>
  </si>
  <si>
    <t>C111, C112, C114–C119, C12</t>
  </si>
  <si>
    <t>C211, C213–C219</t>
  </si>
  <si>
    <t>Textile, clothing, footwear and leather</t>
  </si>
  <si>
    <t>C13</t>
  </si>
  <si>
    <t>C22</t>
  </si>
  <si>
    <t>Log sawmilling and timber dressing, and other wood products</t>
  </si>
  <si>
    <t>C14</t>
  </si>
  <si>
    <t>C231–C232</t>
  </si>
  <si>
    <t>Paper and paper products</t>
  </si>
  <si>
    <t>C15</t>
  </si>
  <si>
    <t>C233</t>
  </si>
  <si>
    <t>Printing, publishing and recorded media</t>
  </si>
  <si>
    <t>C16</t>
  </si>
  <si>
    <t>C24</t>
  </si>
  <si>
    <t>Petroleum refining</t>
  </si>
  <si>
    <t>C1701</t>
  </si>
  <si>
    <t>C251</t>
  </si>
  <si>
    <t xml:space="preserve">Petroleum and coal products </t>
  </si>
  <si>
    <t>C1709</t>
  </si>
  <si>
    <t>C252</t>
  </si>
  <si>
    <t>Fertiliser</t>
  </si>
  <si>
    <t>C1831</t>
  </si>
  <si>
    <t>C2531</t>
  </si>
  <si>
    <t>Industrial gases and synthetic resin</t>
  </si>
  <si>
    <t>C181–C182 except C1812</t>
  </si>
  <si>
    <t>C2532–C2533</t>
  </si>
  <si>
    <t>Organic industrial chemicals</t>
  </si>
  <si>
    <t>C1812</t>
  </si>
  <si>
    <t>C2534</t>
  </si>
  <si>
    <t>Inorganic industrial chemicals, other chemical products, rubber and plastic products</t>
  </si>
  <si>
    <t>C183–C19 except C1831</t>
  </si>
  <si>
    <t>C2535–C256</t>
  </si>
  <si>
    <t>Non-metallic mineral products (except cement and lime)</t>
  </si>
  <si>
    <t>C20 except C2031</t>
  </si>
  <si>
    <t>C26 except C2631</t>
  </si>
  <si>
    <t xml:space="preserve">Cement and lime </t>
  </si>
  <si>
    <t>C2031</t>
  </si>
  <si>
    <t>C2631</t>
  </si>
  <si>
    <t>Iron and steel</t>
  </si>
  <si>
    <t>C211</t>
  </si>
  <si>
    <t>C271</t>
  </si>
  <si>
    <t>Basic non-ferrous metals</t>
  </si>
  <si>
    <t>C213</t>
  </si>
  <si>
    <t>C272</t>
  </si>
  <si>
    <t>Basic non-ferrous metal products</t>
  </si>
  <si>
    <t>C214</t>
  </si>
  <si>
    <t>C273</t>
  </si>
  <si>
    <t>Metal products (other)</t>
  </si>
  <si>
    <t>C212, C22</t>
  </si>
  <si>
    <t>C274–C276</t>
  </si>
  <si>
    <t>Machinery and equipment manufacturing as well as all other manufacturing not yet specified</t>
  </si>
  <si>
    <t>C23–C25</t>
  </si>
  <si>
    <t>C28–C29</t>
  </si>
  <si>
    <t>Gas supply (including LPG)</t>
  </si>
  <si>
    <t>D27</t>
  </si>
  <si>
    <t>Water supply, sewerage and drainage services</t>
  </si>
  <si>
    <t>D28, D29</t>
  </si>
  <si>
    <t>D37</t>
  </si>
  <si>
    <t>Construction</t>
  </si>
  <si>
    <t>E</t>
  </si>
  <si>
    <t>Commercial energy use of which:</t>
  </si>
  <si>
    <t>Wholesale and retail trade, accommodation, cafes and restaurants</t>
  </si>
  <si>
    <t>F, G, H</t>
  </si>
  <si>
    <t>Road freight industry</t>
  </si>
  <si>
    <t>I461</t>
  </si>
  <si>
    <t>I611</t>
  </si>
  <si>
    <t>Road passenger industry</t>
  </si>
  <si>
    <t>I462</t>
  </si>
  <si>
    <t>I612</t>
  </si>
  <si>
    <t>Rail transport industry</t>
  </si>
  <si>
    <t>I47</t>
  </si>
  <si>
    <t>I62</t>
  </si>
  <si>
    <t>Water transport industry</t>
  </si>
  <si>
    <t>I48</t>
  </si>
  <si>
    <t>I63</t>
  </si>
  <si>
    <t>Air transport industry</t>
  </si>
  <si>
    <t>I490</t>
  </si>
  <si>
    <t>I64</t>
  </si>
  <si>
    <t>Other transport industry, and services to transport</t>
  </si>
  <si>
    <t>I50, I52</t>
  </si>
  <si>
    <t>I65, I66</t>
  </si>
  <si>
    <t>Storage</t>
  </si>
  <si>
    <t>I53</t>
  </si>
  <si>
    <t>I67</t>
  </si>
  <si>
    <t>Communication services, finance, insurance, property and business services</t>
  </si>
  <si>
    <t>I51, J, K–N</t>
  </si>
  <si>
    <t>J, K, L</t>
  </si>
  <si>
    <t>Government (including foreign), administration and defence</t>
  </si>
  <si>
    <t>O</t>
  </si>
  <si>
    <t>M</t>
  </si>
  <si>
    <t>Education, cultural, recreational, personal and other services</t>
  </si>
  <si>
    <t>P, R–S</t>
  </si>
  <si>
    <t>N, P, Q</t>
  </si>
  <si>
    <t>Health and community services</t>
  </si>
  <si>
    <t>Q</t>
  </si>
  <si>
    <t>Transport (CNG)</t>
  </si>
  <si>
    <t>Consumer Energy (observed)</t>
  </si>
  <si>
    <t>Total Gas Consumption</t>
  </si>
  <si>
    <t>∆ 2005/2009 p.a.</t>
  </si>
  <si>
    <t>∆ 2008/2009</t>
  </si>
  <si>
    <t>Table E.2b: Total Natural Gas Production by Field (Bcf)</t>
  </si>
  <si>
    <t>McKeeR</t>
  </si>
  <si>
    <t>Kaimiro/ Ngatoro1, R</t>
  </si>
  <si>
    <t>Rimu/ Kauri2</t>
  </si>
  <si>
    <t>Other3</t>
  </si>
  <si>
    <t>1 Includes Goldie and Moturoa wells.</t>
  </si>
  <si>
    <t>2 Includes Manutahi well.</t>
  </si>
  <si>
    <t>3 Includes Tariki, Ahuroa, Waihapa, Ngaere, Piakau (not produced since Spetember 1999) and Cheal fields, and Surrey and Radnor (ceased production in 2006) wells.</t>
  </si>
  <si>
    <r>
      <t>Table E.3a: Net Natural Gas Production by Field (Mm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</si>
  <si>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Excludes gas flared, gas reinjected, LPG extracted, own use and losses.</t>
    </r>
  </si>
  <si>
    <r>
      <t xml:space="preserve">5 </t>
    </r>
    <r>
      <rPr>
        <sz val="10"/>
        <rFont val="Arial"/>
        <family val="2"/>
      </rPr>
      <t>All gas flared or used for own purposes.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</si>
</sst>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#,##0.0"/>
    <numFmt numFmtId="172" formatCode="yyyy"/>
    <numFmt numFmtId="173" formatCode="0.0_)"/>
    <numFmt numFmtId="174" formatCode="_-* #,##0_-;\-* #,##0_-;_-* &quot;-&quot;??_-;_-@_-"/>
    <numFmt numFmtId="175" formatCode="\-"/>
    <numFmt numFmtId="176" formatCode="_-* #,##0.0_-;\-* #,##0.0_-;_-* &quot;-&quot;?_-;_-@_-"/>
    <numFmt numFmtId="177" formatCode="_-* #,##0.0000_-;\-* #,##0.0000_-;_-* &quot;-&quot;??_-;_-@_-"/>
    <numFmt numFmtId="178" formatCode="_-* #,##0.00_-;\-* #,##0.00_-;_-* &quot;-&quot;?_-;_-@_-"/>
    <numFmt numFmtId="179" formatCode="mmm"/>
    <numFmt numFmtId="180" formatCode="_-* #,##0.0_-;\-* #,##0.0_-;_-* &quot;-&quot;??_-;_-@_-"/>
    <numFmt numFmtId="181" formatCode="_-* #,##0.000_-;\-* #,##0.000_-;_-* &quot;-&quot;?_-;_-@_-"/>
    <numFmt numFmtId="182" formatCode="_-* #,##0.0000_-;\-* #,##0.0000_-;_-* &quot;-&quot;?_-;_-@_-"/>
    <numFmt numFmtId="183" formatCode="0.0000"/>
    <numFmt numFmtId="184" formatCode="_-* #,##0.000_-;\-* #,##0.000_-;_-* &quot;-&quot;??_-;_-@_-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E+00"/>
    <numFmt numFmtId="198" formatCode="0.0000E+00"/>
    <numFmt numFmtId="199" formatCode="0.000E+00"/>
    <numFmt numFmtId="200" formatCode="0.0E+00"/>
    <numFmt numFmtId="201" formatCode="0E+00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10"/>
      <name val="MS Sans Serif"/>
      <family val="0"/>
    </font>
    <font>
      <sz val="10"/>
      <name val="Tms Rmn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b/>
      <sz val="14"/>
      <name val="Arial"/>
      <family val="0"/>
    </font>
    <font>
      <b/>
      <vertAlign val="super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2" borderId="0" xfId="24" applyFont="1" applyFill="1" applyAlignment="1">
      <alignment/>
      <protection/>
    </xf>
    <xf numFmtId="0" fontId="0" fillId="2" borderId="0" xfId="24" applyFont="1" applyFill="1">
      <alignment/>
      <protection/>
    </xf>
    <xf numFmtId="0" fontId="4" fillId="2" borderId="0" xfId="24" applyFont="1" applyFill="1" applyAlignment="1">
      <alignment horizontal="left" indent="1"/>
      <protection/>
    </xf>
    <xf numFmtId="0" fontId="1" fillId="2" borderId="1" xfId="24" applyFont="1" applyFill="1" applyBorder="1" applyAlignment="1">
      <alignment horizontal="right" vertical="center" wrapText="1"/>
      <protection/>
    </xf>
    <xf numFmtId="0" fontId="1" fillId="2" borderId="1" xfId="24" applyFont="1" applyFill="1" applyBorder="1" applyAlignment="1">
      <alignment horizontal="right" vertical="center"/>
      <protection/>
    </xf>
    <xf numFmtId="0" fontId="1" fillId="2" borderId="2" xfId="24" applyFont="1" applyFill="1" applyBorder="1" applyAlignment="1" quotePrefix="1">
      <alignment horizontal="right" vertical="center" wrapText="1"/>
      <protection/>
    </xf>
    <xf numFmtId="0" fontId="0" fillId="2" borderId="3" xfId="24" applyNumberFormat="1" applyFont="1" applyFill="1" applyBorder="1" applyAlignment="1">
      <alignment horizontal="left"/>
      <protection/>
    </xf>
    <xf numFmtId="0" fontId="0" fillId="2" borderId="0" xfId="24" applyNumberFormat="1" applyFont="1" applyFill="1" applyBorder="1" applyAlignment="1">
      <alignment horizontal="left"/>
      <protection/>
    </xf>
    <xf numFmtId="43" fontId="2" fillId="2" borderId="0" xfId="24" applyNumberFormat="1" applyFill="1" applyBorder="1" applyAlignment="1">
      <alignment horizontal="center" vertical="top"/>
      <protection/>
    </xf>
    <xf numFmtId="43" fontId="2" fillId="2" borderId="4" xfId="24" applyNumberFormat="1" applyFill="1" applyBorder="1" applyAlignment="1">
      <alignment horizontal="center" vertical="top"/>
      <protection/>
    </xf>
    <xf numFmtId="165" fontId="1" fillId="2" borderId="5" xfId="15" applyNumberFormat="1" applyFont="1" applyFill="1" applyBorder="1" applyAlignment="1">
      <alignment horizontal="center" vertical="center"/>
      <protection/>
    </xf>
    <xf numFmtId="165" fontId="1" fillId="2" borderId="6" xfId="15" applyNumberFormat="1" applyFont="1" applyFill="1" applyBorder="1" applyAlignment="1">
      <alignment horizontal="center" vertical="center"/>
      <protection/>
    </xf>
    <xf numFmtId="0" fontId="1" fillId="2" borderId="7" xfId="24" applyFont="1" applyFill="1" applyBorder="1" applyAlignment="1">
      <alignment horizontal="center"/>
      <protection/>
    </xf>
    <xf numFmtId="165" fontId="1" fillId="2" borderId="7" xfId="15" applyNumberFormat="1" applyFont="1" applyFill="1" applyBorder="1" applyAlignment="1">
      <alignment horizontal="center" vertical="top"/>
      <protection/>
    </xf>
    <xf numFmtId="165" fontId="1" fillId="2" borderId="8" xfId="15" applyNumberFormat="1" applyFont="1" applyFill="1" applyBorder="1" applyAlignment="1">
      <alignment horizontal="center" vertical="top"/>
      <protection/>
    </xf>
    <xf numFmtId="0" fontId="0" fillId="2" borderId="0" xfId="24" applyFont="1" applyFill="1" applyAlignment="1">
      <alignment horizontal="left" indent="1"/>
      <protection/>
    </xf>
    <xf numFmtId="0" fontId="0" fillId="2" borderId="0" xfId="24" applyFill="1">
      <alignment/>
      <protection/>
    </xf>
    <xf numFmtId="43" fontId="0" fillId="2" borderId="0" xfId="24" applyNumberFormat="1" applyFont="1" applyFill="1">
      <alignment/>
      <protection/>
    </xf>
    <xf numFmtId="0" fontId="5" fillId="2" borderId="0" xfId="24" applyFont="1" applyFill="1" applyAlignment="1">
      <alignment horizontal="left" indent="1"/>
      <protection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7" fontId="14" fillId="2" borderId="9" xfId="23" applyNumberFormat="1" applyFont="1" applyFill="1" applyBorder="1" applyAlignment="1">
      <alignment horizontal="centerContinuous" vertical="center" wrapText="1"/>
      <protection/>
    </xf>
    <xf numFmtId="2" fontId="1" fillId="2" borderId="10" xfId="18" applyNumberFormat="1" applyFont="1" applyFill="1" applyBorder="1" applyAlignment="1">
      <alignment/>
    </xf>
    <xf numFmtId="167" fontId="14" fillId="2" borderId="3" xfId="23" applyNumberFormat="1" applyFont="1" applyFill="1" applyBorder="1" applyAlignment="1">
      <alignment horizontal="center" vertical="center" wrapText="1"/>
      <protection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2" borderId="11" xfId="25" applyFont="1" applyFill="1" applyBorder="1" applyAlignment="1">
      <alignment horizontal="center" vertical="center"/>
      <protection/>
    </xf>
    <xf numFmtId="0" fontId="16" fillId="2" borderId="7" xfId="25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/>
    </xf>
    <xf numFmtId="0" fontId="16" fillId="2" borderId="3" xfId="25" applyFont="1" applyFill="1" applyBorder="1" applyAlignment="1">
      <alignment horizontal="center" vertical="center"/>
      <protection/>
    </xf>
    <xf numFmtId="0" fontId="16" fillId="2" borderId="0" xfId="25" applyFont="1" applyFill="1" applyBorder="1" applyAlignment="1">
      <alignment horizontal="left" vertical="center"/>
      <protection/>
    </xf>
    <xf numFmtId="43" fontId="0" fillId="2" borderId="12" xfId="18" applyNumberFormat="1" applyFill="1" applyBorder="1" applyAlignment="1">
      <alignment horizontal="center"/>
    </xf>
    <xf numFmtId="165" fontId="0" fillId="2" borderId="3" xfId="31" applyNumberFormat="1" applyFill="1" applyBorder="1" applyAlignment="1">
      <alignment horizontal="center"/>
    </xf>
    <xf numFmtId="165" fontId="0" fillId="2" borderId="4" xfId="31" applyNumberForma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0" fillId="2" borderId="0" xfId="18" applyNumberFormat="1" applyFill="1" applyBorder="1" applyAlignment="1">
      <alignment horizontal="center"/>
    </xf>
    <xf numFmtId="0" fontId="16" fillId="2" borderId="0" xfId="25" applyFont="1" applyFill="1" applyBorder="1" applyAlignment="1" quotePrefix="1">
      <alignment horizontal="left" vertical="center"/>
      <protection/>
    </xf>
    <xf numFmtId="165" fontId="0" fillId="2" borderId="3" xfId="31" applyNumberFormat="1" applyFont="1" applyFill="1" applyBorder="1" applyAlignment="1">
      <alignment horizontal="center"/>
    </xf>
    <xf numFmtId="0" fontId="13" fillId="2" borderId="13" xfId="25" applyFont="1" applyFill="1" applyBorder="1" applyAlignment="1" quotePrefix="1">
      <alignment horizontal="left" vertical="center"/>
      <protection/>
    </xf>
    <xf numFmtId="0" fontId="13" fillId="2" borderId="14" xfId="25" applyFont="1" applyFill="1" applyBorder="1" applyAlignment="1">
      <alignment vertical="center"/>
      <protection/>
    </xf>
    <xf numFmtId="43" fontId="1" fillId="2" borderId="14" xfId="0" applyNumberFormat="1" applyFont="1" applyFill="1" applyBorder="1" applyAlignment="1">
      <alignment horizontal="center"/>
    </xf>
    <xf numFmtId="165" fontId="1" fillId="2" borderId="9" xfId="31" applyNumberFormat="1" applyFont="1" applyFill="1" applyBorder="1" applyAlignment="1">
      <alignment horizontal="center"/>
    </xf>
    <xf numFmtId="165" fontId="1" fillId="2" borderId="15" xfId="31" applyNumberFormat="1" applyFont="1" applyFill="1" applyBorder="1" applyAlignment="1">
      <alignment horizontal="center"/>
    </xf>
    <xf numFmtId="0" fontId="13" fillId="2" borderId="11" xfId="25" applyFont="1" applyFill="1" applyBorder="1" applyAlignment="1">
      <alignment vertical="center"/>
      <protection/>
    </xf>
    <xf numFmtId="0" fontId="13" fillId="2" borderId="7" xfId="25" applyFont="1" applyFill="1" applyBorder="1" applyAlignment="1">
      <alignment horizontal="left" vertical="center"/>
      <protection/>
    </xf>
    <xf numFmtId="43" fontId="1" fillId="2" borderId="7" xfId="18" applyNumberFormat="1" applyFont="1" applyFill="1" applyBorder="1" applyAlignment="1">
      <alignment horizontal="center"/>
    </xf>
    <xf numFmtId="165" fontId="0" fillId="2" borderId="9" xfId="31" applyNumberFormat="1" applyFill="1" applyBorder="1" applyAlignment="1">
      <alignment horizontal="center"/>
    </xf>
    <xf numFmtId="165" fontId="0" fillId="2" borderId="15" xfId="31" applyNumberFormat="1" applyFill="1" applyBorder="1" applyAlignment="1">
      <alignment horizontal="center"/>
    </xf>
    <xf numFmtId="0" fontId="13" fillId="2" borderId="13" xfId="25" applyFont="1" applyFill="1" applyBorder="1" applyAlignment="1">
      <alignment horizontal="left" vertical="center"/>
      <protection/>
    </xf>
    <xf numFmtId="0" fontId="13" fillId="2" borderId="14" xfId="25" applyFont="1" applyFill="1" applyBorder="1" applyAlignment="1">
      <alignment horizontal="left" vertical="center"/>
      <protection/>
    </xf>
    <xf numFmtId="0" fontId="13" fillId="2" borderId="9" xfId="25" applyFont="1" applyFill="1" applyBorder="1" applyAlignment="1">
      <alignment horizontal="left" vertical="center"/>
      <protection/>
    </xf>
    <xf numFmtId="0" fontId="13" fillId="2" borderId="12" xfId="25" applyFont="1" applyFill="1" applyBorder="1" applyAlignment="1">
      <alignment horizontal="left" vertical="center"/>
      <protection/>
    </xf>
    <xf numFmtId="43" fontId="0" fillId="2" borderId="0" xfId="0" applyNumberFormat="1" applyFill="1" applyBorder="1" applyAlignment="1">
      <alignment horizontal="center"/>
    </xf>
    <xf numFmtId="0" fontId="0" fillId="2" borderId="12" xfId="0" applyFill="1" applyBorder="1" applyAlignment="1">
      <alignment/>
    </xf>
    <xf numFmtId="0" fontId="16" fillId="2" borderId="12" xfId="25" applyFont="1" applyFill="1" applyBorder="1" applyAlignment="1">
      <alignment vertical="center"/>
      <protection/>
    </xf>
    <xf numFmtId="0" fontId="16" fillId="2" borderId="0" xfId="25" applyFont="1" applyFill="1" applyBorder="1" applyAlignment="1">
      <alignment vertical="center"/>
      <protection/>
    </xf>
    <xf numFmtId="0" fontId="0" fillId="2" borderId="7" xfId="0" applyFill="1" applyBorder="1" applyAlignment="1">
      <alignment/>
    </xf>
    <xf numFmtId="0" fontId="16" fillId="2" borderId="7" xfId="25" applyFont="1" applyFill="1" applyBorder="1" applyAlignment="1">
      <alignment vertical="center"/>
      <protection/>
    </xf>
    <xf numFmtId="43" fontId="0" fillId="2" borderId="7" xfId="18" applyNumberFormat="1" applyFill="1" applyBorder="1" applyAlignment="1">
      <alignment horizontal="center"/>
    </xf>
    <xf numFmtId="0" fontId="13" fillId="2" borderId="11" xfId="25" applyFont="1" applyFill="1" applyBorder="1" applyAlignment="1">
      <alignment horizontal="left" vertical="center"/>
      <protection/>
    </xf>
    <xf numFmtId="0" fontId="13" fillId="2" borderId="7" xfId="25" applyFont="1" applyFill="1" applyBorder="1" applyAlignment="1">
      <alignment vertical="center"/>
      <protection/>
    </xf>
    <xf numFmtId="43" fontId="1" fillId="2" borderId="7" xfId="0" applyNumberFormat="1" applyFont="1" applyFill="1" applyBorder="1" applyAlignment="1">
      <alignment horizontal="center"/>
    </xf>
    <xf numFmtId="0" fontId="13" fillId="2" borderId="3" xfId="25" applyFont="1" applyFill="1" applyBorder="1" applyAlignment="1">
      <alignment horizontal="left" vertical="center"/>
      <protection/>
    </xf>
    <xf numFmtId="0" fontId="13" fillId="2" borderId="0" xfId="25" applyFont="1" applyFill="1" applyBorder="1" applyAlignment="1">
      <alignment vertical="center"/>
      <protection/>
    </xf>
    <xf numFmtId="165" fontId="0" fillId="2" borderId="9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1" fillId="2" borderId="13" xfId="31" applyNumberFormat="1" applyFont="1" applyFill="1" applyBorder="1" applyAlignment="1">
      <alignment horizontal="center"/>
    </xf>
    <xf numFmtId="165" fontId="1" fillId="2" borderId="16" xfId="31" applyNumberFormat="1" applyFont="1" applyFill="1" applyBorder="1" applyAlignment="1">
      <alignment horizontal="center"/>
    </xf>
    <xf numFmtId="0" fontId="13" fillId="2" borderId="0" xfId="24" applyFont="1" applyFill="1" applyAlignment="1">
      <alignment/>
      <protection/>
    </xf>
    <xf numFmtId="0" fontId="0" fillId="2" borderId="0" xfId="24" applyFont="1" applyFill="1">
      <alignment vertical="top"/>
      <protection/>
    </xf>
    <xf numFmtId="0" fontId="4" fillId="2" borderId="0" xfId="24" applyFont="1" applyFill="1" applyAlignment="1">
      <alignment horizontal="left" indent="1"/>
      <protection/>
    </xf>
    <xf numFmtId="0" fontId="0" fillId="2" borderId="3" xfId="24" applyFont="1" applyFill="1" applyBorder="1" applyAlignment="1">
      <alignment horizontal="left" indent="1"/>
      <protection/>
    </xf>
    <xf numFmtId="0" fontId="0" fillId="2" borderId="0" xfId="24" applyFont="1" applyFill="1" applyBorder="1" applyAlignment="1">
      <alignment horizontal="left" indent="1"/>
      <protection/>
    </xf>
    <xf numFmtId="176" fontId="2" fillId="2" borderId="0" xfId="24" applyNumberFormat="1" applyFill="1" applyBorder="1" applyAlignment="1">
      <alignment horizontal="center" vertical="top"/>
      <protection/>
    </xf>
    <xf numFmtId="176" fontId="2" fillId="2" borderId="4" xfId="24" applyNumberFormat="1" applyFill="1" applyBorder="1" applyAlignment="1">
      <alignment horizontal="center" vertical="top"/>
      <protection/>
    </xf>
    <xf numFmtId="0" fontId="2" fillId="2" borderId="3" xfId="24" applyFill="1" applyBorder="1" applyAlignment="1">
      <alignment horizontal="left" indent="1"/>
      <protection/>
    </xf>
    <xf numFmtId="0" fontId="2" fillId="2" borderId="0" xfId="24" applyFill="1" applyBorder="1" applyAlignment="1">
      <alignment horizontal="left" indent="1"/>
      <protection/>
    </xf>
    <xf numFmtId="0" fontId="0" fillId="2" borderId="3" xfId="24" applyFont="1" applyFill="1" applyBorder="1" applyAlignment="1">
      <alignment horizontal="left" indent="1"/>
      <protection/>
    </xf>
    <xf numFmtId="0" fontId="0" fillId="2" borderId="0" xfId="24" applyFont="1" applyFill="1" applyBorder="1" applyAlignment="1">
      <alignment horizontal="left" indent="1"/>
      <protection/>
    </xf>
    <xf numFmtId="1" fontId="0" fillId="2" borderId="3" xfId="24" applyNumberFormat="1" applyFont="1" applyFill="1" applyBorder="1" applyAlignment="1">
      <alignment horizontal="left" indent="1"/>
      <protection/>
    </xf>
    <xf numFmtId="1" fontId="0" fillId="2" borderId="0" xfId="24" applyNumberFormat="1" applyFont="1" applyFill="1" applyBorder="1" applyAlignment="1">
      <alignment horizontal="left" indent="1"/>
      <protection/>
    </xf>
    <xf numFmtId="0" fontId="0" fillId="2" borderId="11" xfId="24" applyFont="1" applyFill="1" applyBorder="1" applyAlignment="1">
      <alignment horizontal="left" indent="1"/>
      <protection/>
    </xf>
    <xf numFmtId="0" fontId="0" fillId="2" borderId="7" xfId="24" applyFont="1" applyFill="1" applyBorder="1" applyAlignment="1">
      <alignment horizontal="left" indent="1"/>
      <protection/>
    </xf>
    <xf numFmtId="176" fontId="2" fillId="2" borderId="7" xfId="24" applyNumberFormat="1" applyFill="1" applyBorder="1" applyAlignment="1">
      <alignment horizontal="center" vertical="top"/>
      <protection/>
    </xf>
    <xf numFmtId="43" fontId="2" fillId="2" borderId="7" xfId="24" applyNumberFormat="1" applyFill="1" applyBorder="1" applyAlignment="1">
      <alignment horizontal="center" vertical="top"/>
      <protection/>
    </xf>
    <xf numFmtId="176" fontId="2" fillId="2" borderId="8" xfId="24" applyNumberFormat="1" applyFill="1" applyBorder="1" applyAlignment="1">
      <alignment horizontal="center" vertical="top"/>
      <protection/>
    </xf>
    <xf numFmtId="0" fontId="0" fillId="2" borderId="0" xfId="24" applyFont="1" applyFill="1" applyAlignment="1">
      <alignment horizontal="left" indent="1"/>
      <protection/>
    </xf>
    <xf numFmtId="0" fontId="2" fillId="2" borderId="0" xfId="24" applyFill="1">
      <alignment vertical="top"/>
      <protection/>
    </xf>
    <xf numFmtId="0" fontId="5" fillId="2" borderId="0" xfId="24" applyFont="1" applyFill="1" applyAlignment="1">
      <alignment horizontal="left" indent="1"/>
      <protection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2" fontId="1" fillId="2" borderId="17" xfId="0" applyNumberFormat="1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left" indent="1"/>
    </xf>
    <xf numFmtId="1" fontId="0" fillId="2" borderId="0" xfId="0" applyNumberFormat="1" applyFont="1" applyFill="1" applyBorder="1" applyAlignment="1">
      <alignment horizontal="right" indent="1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right"/>
    </xf>
    <xf numFmtId="167" fontId="0" fillId="2" borderId="0" xfId="0" applyNumberFormat="1" applyFill="1" applyAlignment="1">
      <alignment/>
    </xf>
    <xf numFmtId="165" fontId="20" fillId="2" borderId="0" xfId="29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67" fontId="0" fillId="2" borderId="0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left" indent="1"/>
    </xf>
    <xf numFmtId="1" fontId="0" fillId="2" borderId="7" xfId="0" applyNumberFormat="1" applyFont="1" applyFill="1" applyBorder="1" applyAlignment="1">
      <alignment horizontal="right" indent="1"/>
    </xf>
    <xf numFmtId="167" fontId="0" fillId="2" borderId="7" xfId="0" applyNumberForma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72" fontId="0" fillId="2" borderId="0" xfId="0" applyNumberFormat="1" applyFont="1" applyFill="1" applyBorder="1" applyAlignment="1">
      <alignment horizontal="left" indent="1"/>
    </xf>
    <xf numFmtId="0" fontId="13" fillId="0" borderId="0" xfId="29" applyFont="1">
      <alignment/>
      <protection/>
    </xf>
    <xf numFmtId="0" fontId="10" fillId="0" borderId="0" xfId="29" applyAlignment="1">
      <alignment horizontal="center"/>
      <protection/>
    </xf>
    <xf numFmtId="0" fontId="10" fillId="0" borderId="0" xfId="29">
      <alignment/>
      <protection/>
    </xf>
    <xf numFmtId="0" fontId="21" fillId="0" borderId="0" xfId="29" applyFont="1">
      <alignment/>
      <protection/>
    </xf>
    <xf numFmtId="0" fontId="1" fillId="2" borderId="17" xfId="28" applyFont="1" applyFill="1" applyBorder="1" applyAlignment="1" applyProtection="1">
      <alignment horizontal="left" vertical="center" wrapText="1" indent="1"/>
      <protection/>
    </xf>
    <xf numFmtId="0" fontId="1" fillId="2" borderId="1" xfId="28" applyFont="1" applyFill="1" applyBorder="1" applyAlignment="1" applyProtection="1">
      <alignment horizontal="center" vertical="center"/>
      <protection/>
    </xf>
    <xf numFmtId="0" fontId="1" fillId="2" borderId="1" xfId="29" applyFont="1" applyFill="1" applyBorder="1" applyAlignment="1">
      <alignment horizontal="center" vertical="center"/>
      <protection/>
    </xf>
    <xf numFmtId="0" fontId="1" fillId="2" borderId="2" xfId="29" applyFont="1" applyFill="1" applyBorder="1" applyAlignment="1">
      <alignment horizontal="center" vertical="center"/>
      <protection/>
    </xf>
    <xf numFmtId="1" fontId="0" fillId="2" borderId="3" xfId="26" applyNumberFormat="1" applyFont="1" applyFill="1" applyBorder="1" applyAlignment="1">
      <alignment horizontal="left" indent="1"/>
      <protection/>
    </xf>
    <xf numFmtId="3" fontId="0" fillId="2" borderId="0" xfId="28" applyNumberFormat="1" applyFont="1" applyFill="1" applyBorder="1" applyAlignment="1" applyProtection="1">
      <alignment horizontal="right" indent="1"/>
      <protection/>
    </xf>
    <xf numFmtId="3" fontId="0" fillId="2" borderId="4" xfId="28" applyNumberFormat="1" applyFont="1" applyFill="1" applyBorder="1" applyAlignment="1" applyProtection="1">
      <alignment horizontal="right" indent="1"/>
      <protection/>
    </xf>
    <xf numFmtId="2" fontId="0" fillId="0" borderId="0" xfId="0" applyNumberFormat="1" applyBorder="1" applyAlignment="1">
      <alignment/>
    </xf>
    <xf numFmtId="0" fontId="10" fillId="0" borderId="0" xfId="29" applyBorder="1">
      <alignment/>
      <protection/>
    </xf>
    <xf numFmtId="2" fontId="1" fillId="2" borderId="18" xfId="18" applyNumberFormat="1" applyFont="1" applyFill="1" applyBorder="1" applyAlignment="1">
      <alignment vertical="center" wrapText="1"/>
    </xf>
    <xf numFmtId="0" fontId="10" fillId="0" borderId="0" xfId="29" applyFont="1">
      <alignment/>
      <protection/>
    </xf>
    <xf numFmtId="2" fontId="1" fillId="2" borderId="11" xfId="24" applyNumberFormat="1" applyFont="1" applyFill="1" applyBorder="1" applyAlignment="1">
      <alignment/>
      <protection/>
    </xf>
    <xf numFmtId="0" fontId="0" fillId="0" borderId="0" xfId="30" applyFont="1" applyAlignment="1" quotePrefix="1">
      <alignment horizontal="center"/>
      <protection/>
    </xf>
    <xf numFmtId="3" fontId="2" fillId="0" borderId="0" xfId="29" applyNumberFormat="1" applyFont="1" applyBorder="1" applyAlignment="1">
      <alignment horizontal="center"/>
      <protection/>
    </xf>
    <xf numFmtId="165" fontId="10" fillId="0" borderId="0" xfId="31" applyNumberFormat="1" applyAlignment="1">
      <alignment/>
    </xf>
    <xf numFmtId="165" fontId="0" fillId="0" borderId="0" xfId="31" applyNumberFormat="1" applyAlignment="1">
      <alignment/>
    </xf>
    <xf numFmtId="0" fontId="0" fillId="0" borderId="0" xfId="30" applyFont="1" applyAlignment="1">
      <alignment horizontal="left"/>
      <protection/>
    </xf>
    <xf numFmtId="0" fontId="5" fillId="0" borderId="0" xfId="30" applyFont="1" applyAlignment="1">
      <alignment horizontal="left"/>
      <protection/>
    </xf>
    <xf numFmtId="10" fontId="10" fillId="0" borderId="0" xfId="31" applyNumberFormat="1" applyAlignment="1">
      <alignment/>
    </xf>
    <xf numFmtId="9" fontId="10" fillId="0" borderId="0" xfId="31" applyAlignment="1">
      <alignment/>
    </xf>
    <xf numFmtId="0" fontId="10" fillId="0" borderId="0" xfId="29" applyFont="1" applyAlignment="1">
      <alignment wrapText="1"/>
      <protection/>
    </xf>
    <xf numFmtId="0" fontId="10" fillId="0" borderId="0" xfId="29" applyFont="1">
      <alignment/>
      <protection/>
    </xf>
    <xf numFmtId="0" fontId="0" fillId="2" borderId="19" xfId="24" applyFont="1" applyFill="1" applyBorder="1" applyAlignment="1">
      <alignment horizontal="center" vertical="center" wrapText="1"/>
      <protection/>
    </xf>
    <xf numFmtId="0" fontId="1" fillId="2" borderId="19" xfId="24" applyFont="1" applyFill="1" applyBorder="1" applyAlignment="1">
      <alignment horizontal="center" vertical="center" wrapText="1"/>
      <protection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0" fillId="2" borderId="3" xfId="26" applyNumberFormat="1" applyFont="1" applyFill="1" applyBorder="1" applyAlignment="1">
      <alignment horizontal="left" indent="1"/>
      <protection/>
    </xf>
    <xf numFmtId="172" fontId="0" fillId="2" borderId="0" xfId="26" applyNumberFormat="1" applyFont="1" applyFill="1" applyBorder="1" applyAlignment="1">
      <alignment horizontal="left" indent="1"/>
      <protection/>
    </xf>
    <xf numFmtId="178" fontId="0" fillId="2" borderId="21" xfId="0" applyNumberFormat="1" applyFill="1" applyBorder="1" applyAlignment="1">
      <alignment/>
    </xf>
    <xf numFmtId="178" fontId="0" fillId="2" borderId="0" xfId="0" applyNumberFormat="1" applyFill="1" applyBorder="1" applyAlignment="1">
      <alignment/>
    </xf>
    <xf numFmtId="178" fontId="0" fillId="2" borderId="22" xfId="0" applyNumberFormat="1" applyFont="1" applyFill="1" applyBorder="1" applyAlignment="1">
      <alignment/>
    </xf>
    <xf numFmtId="178" fontId="0" fillId="2" borderId="23" xfId="0" applyNumberFormat="1" applyFill="1" applyBorder="1" applyAlignment="1">
      <alignment/>
    </xf>
    <xf numFmtId="178" fontId="0" fillId="2" borderId="23" xfId="0" applyNumberFormat="1" applyFont="1" applyFill="1" applyBorder="1" applyAlignment="1">
      <alignment horizontal="center"/>
    </xf>
    <xf numFmtId="178" fontId="0" fillId="2" borderId="5" xfId="0" applyNumberFormat="1" applyFont="1" applyFill="1" applyBorder="1" applyAlignment="1">
      <alignment horizontal="center"/>
    </xf>
    <xf numFmtId="178" fontId="0" fillId="2" borderId="24" xfId="0" applyNumberFormat="1" applyFont="1" applyFill="1" applyBorder="1" applyAlignment="1">
      <alignment horizontal="center"/>
    </xf>
    <xf numFmtId="178" fontId="0" fillId="2" borderId="25" xfId="0" applyNumberFormat="1" applyFont="1" applyFill="1" applyBorder="1" applyAlignment="1">
      <alignment/>
    </xf>
    <xf numFmtId="178" fontId="0" fillId="2" borderId="21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2" borderId="10" xfId="0" applyNumberFormat="1" applyFont="1" applyFill="1" applyBorder="1" applyAlignment="1">
      <alignment horizontal="center"/>
    </xf>
    <xf numFmtId="43" fontId="0" fillId="2" borderId="0" xfId="0" applyNumberFormat="1" applyFont="1" applyFill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0" xfId="26" applyNumberFormat="1" applyFont="1" applyFill="1" applyBorder="1" applyAlignment="1">
      <alignment horizontal="left" indent="1"/>
      <protection/>
    </xf>
    <xf numFmtId="2" fontId="0" fillId="2" borderId="0" xfId="0" applyNumberFormat="1" applyFont="1" applyFill="1" applyAlignment="1">
      <alignment/>
    </xf>
    <xf numFmtId="178" fontId="0" fillId="2" borderId="26" xfId="0" applyNumberFormat="1" applyFill="1" applyBorder="1" applyAlignment="1">
      <alignment/>
    </xf>
    <xf numFmtId="178" fontId="0" fillId="2" borderId="26" xfId="0" applyNumberFormat="1" applyFont="1" applyFill="1" applyBorder="1" applyAlignment="1">
      <alignment horizontal="center"/>
    </xf>
    <xf numFmtId="178" fontId="0" fillId="2" borderId="27" xfId="0" applyNumberFormat="1" applyFont="1" applyFill="1" applyBorder="1" applyAlignment="1">
      <alignment horizontal="center"/>
    </xf>
    <xf numFmtId="178" fontId="0" fillId="2" borderId="2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left" indent="1"/>
    </xf>
    <xf numFmtId="179" fontId="0" fillId="2" borderId="5" xfId="0" applyNumberFormat="1" applyFont="1" applyFill="1" applyBorder="1" applyAlignment="1">
      <alignment horizontal="left" indent="1"/>
    </xf>
    <xf numFmtId="178" fontId="0" fillId="2" borderId="23" xfId="0" applyNumberFormat="1" applyFont="1" applyFill="1" applyBorder="1" applyAlignment="1">
      <alignment/>
    </xf>
    <xf numFmtId="178" fontId="0" fillId="2" borderId="5" xfId="15" applyNumberFormat="1" applyFont="1" applyFill="1" applyBorder="1" applyAlignment="1">
      <alignment horizontal="right" vertical="top"/>
      <protection/>
    </xf>
    <xf numFmtId="178" fontId="0" fillId="2" borderId="20" xfId="15" applyNumberFormat="1" applyFont="1" applyFill="1" applyBorder="1" applyAlignment="1">
      <alignment horizontal="right" vertical="top"/>
      <protection/>
    </xf>
    <xf numFmtId="178" fontId="0" fillId="2" borderId="23" xfId="15" applyNumberFormat="1" applyFont="1" applyFill="1" applyBorder="1" applyAlignment="1">
      <alignment horizontal="right" vertical="top"/>
      <protection/>
    </xf>
    <xf numFmtId="178" fontId="0" fillId="2" borderId="24" xfId="15" applyNumberFormat="1" applyFont="1" applyFill="1" applyBorder="1" applyAlignment="1">
      <alignment horizontal="right" vertical="top"/>
      <protection/>
    </xf>
    <xf numFmtId="178" fontId="0" fillId="2" borderId="20" xfId="24" applyNumberFormat="1" applyFont="1" applyFill="1" applyBorder="1">
      <alignment vertical="top"/>
      <protection/>
    </xf>
    <xf numFmtId="178" fontId="0" fillId="2" borderId="29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left" indent="1"/>
    </xf>
    <xf numFmtId="179" fontId="0" fillId="2" borderId="0" xfId="0" applyNumberFormat="1" applyFont="1" applyFill="1" applyBorder="1" applyAlignment="1">
      <alignment horizontal="left" indent="1"/>
    </xf>
    <xf numFmtId="178" fontId="0" fillId="2" borderId="21" xfId="0" applyNumberFormat="1" applyFont="1" applyFill="1" applyBorder="1" applyAlignment="1">
      <alignment/>
    </xf>
    <xf numFmtId="178" fontId="0" fillId="2" borderId="0" xfId="15" applyNumberFormat="1" applyFont="1" applyFill="1" applyBorder="1" applyAlignment="1">
      <alignment horizontal="right" vertical="top"/>
      <protection/>
    </xf>
    <xf numFmtId="178" fontId="0" fillId="2" borderId="22" xfId="15" applyNumberFormat="1" applyFont="1" applyFill="1" applyBorder="1" applyAlignment="1">
      <alignment horizontal="right" vertical="top"/>
      <protection/>
    </xf>
    <xf numFmtId="178" fontId="0" fillId="2" borderId="21" xfId="15" applyNumberFormat="1" applyFont="1" applyFill="1" applyBorder="1" applyAlignment="1">
      <alignment horizontal="right" vertical="top"/>
      <protection/>
    </xf>
    <xf numFmtId="178" fontId="0" fillId="2" borderId="10" xfId="15" applyNumberFormat="1" applyFont="1" applyFill="1" applyBorder="1" applyAlignment="1">
      <alignment horizontal="right" vertical="top"/>
      <protection/>
    </xf>
    <xf numFmtId="178" fontId="0" fillId="2" borderId="22" xfId="24" applyNumberFormat="1" applyFont="1" applyFill="1" applyBorder="1">
      <alignment vertical="top"/>
      <protection/>
    </xf>
    <xf numFmtId="179" fontId="0" fillId="2" borderId="0" xfId="24" applyNumberFormat="1" applyFont="1" applyFill="1" applyBorder="1" applyAlignment="1">
      <alignment horizontal="left" indent="1"/>
      <protection/>
    </xf>
    <xf numFmtId="0" fontId="0" fillId="2" borderId="30" xfId="0" applyFont="1" applyFill="1" applyBorder="1" applyAlignment="1">
      <alignment horizontal="left" indent="1"/>
    </xf>
    <xf numFmtId="179" fontId="0" fillId="2" borderId="27" xfId="24" applyNumberFormat="1" applyFont="1" applyFill="1" applyBorder="1" applyAlignment="1">
      <alignment horizontal="left" indent="1"/>
      <protection/>
    </xf>
    <xf numFmtId="178" fontId="0" fillId="2" borderId="26" xfId="0" applyNumberFormat="1" applyFont="1" applyFill="1" applyBorder="1" applyAlignment="1">
      <alignment/>
    </xf>
    <xf numFmtId="178" fontId="0" fillId="2" borderId="27" xfId="15" applyNumberFormat="1" applyFont="1" applyFill="1" applyBorder="1" applyAlignment="1">
      <alignment horizontal="right" vertical="top"/>
      <protection/>
    </xf>
    <xf numFmtId="178" fontId="0" fillId="2" borderId="31" xfId="15" applyNumberFormat="1" applyFont="1" applyFill="1" applyBorder="1" applyAlignment="1">
      <alignment horizontal="right" vertical="top"/>
      <protection/>
    </xf>
    <xf numFmtId="178" fontId="0" fillId="2" borderId="26" xfId="15" applyNumberFormat="1" applyFont="1" applyFill="1" applyBorder="1" applyAlignment="1">
      <alignment horizontal="right" vertical="top"/>
      <protection/>
    </xf>
    <xf numFmtId="178" fontId="0" fillId="2" borderId="28" xfId="15" applyNumberFormat="1" applyFont="1" applyFill="1" applyBorder="1" applyAlignment="1">
      <alignment horizontal="right" vertical="top"/>
      <protection/>
    </xf>
    <xf numFmtId="178" fontId="0" fillId="2" borderId="31" xfId="24" applyNumberFormat="1" applyFont="1" applyFill="1" applyBorder="1">
      <alignment vertical="top"/>
      <protection/>
    </xf>
    <xf numFmtId="178" fontId="0" fillId="2" borderId="32" xfId="0" applyNumberFormat="1" applyFont="1" applyFill="1" applyBorder="1" applyAlignment="1">
      <alignment/>
    </xf>
    <xf numFmtId="165" fontId="1" fillId="2" borderId="23" xfId="15" applyNumberFormat="1" applyFont="1" applyFill="1" applyBorder="1" applyAlignment="1">
      <alignment horizontal="right" vertical="top"/>
      <protection/>
    </xf>
    <xf numFmtId="165" fontId="1" fillId="2" borderId="5" xfId="15" applyNumberFormat="1" applyFont="1" applyFill="1" applyBorder="1" applyAlignment="1">
      <alignment horizontal="right" vertical="top"/>
      <protection/>
    </xf>
    <xf numFmtId="165" fontId="1" fillId="2" borderId="20" xfId="15" applyNumberFormat="1" applyFont="1" applyFill="1" applyBorder="1" applyAlignment="1">
      <alignment horizontal="right" vertical="top"/>
      <protection/>
    </xf>
    <xf numFmtId="165" fontId="1" fillId="2" borderId="6" xfId="0" applyNumberFormat="1" applyFont="1" applyFill="1" applyBorder="1" applyAlignment="1">
      <alignment/>
    </xf>
    <xf numFmtId="165" fontId="1" fillId="2" borderId="33" xfId="15" applyNumberFormat="1" applyFont="1" applyFill="1" applyBorder="1" applyAlignment="1">
      <alignment horizontal="right" vertical="top"/>
      <protection/>
    </xf>
    <xf numFmtId="165" fontId="1" fillId="2" borderId="7" xfId="15" applyNumberFormat="1" applyFont="1" applyFill="1" applyBorder="1" applyAlignment="1">
      <alignment horizontal="right" vertical="top"/>
      <protection/>
    </xf>
    <xf numFmtId="165" fontId="1" fillId="2" borderId="34" xfId="15" applyNumberFormat="1" applyFont="1" applyFill="1" applyBorder="1" applyAlignment="1">
      <alignment horizontal="right" vertical="top"/>
      <protection/>
    </xf>
    <xf numFmtId="165" fontId="1" fillId="2" borderId="8" xfId="0" applyNumberFormat="1" applyFont="1" applyFill="1" applyBorder="1" applyAlignment="1">
      <alignment/>
    </xf>
    <xf numFmtId="0" fontId="1" fillId="2" borderId="1" xfId="24" applyFont="1" applyFill="1" applyBorder="1" applyAlignment="1">
      <alignment horizontal="center" vertical="top" wrapText="1"/>
      <protection/>
    </xf>
    <xf numFmtId="0" fontId="1" fillId="2" borderId="1" xfId="24" applyFont="1" applyFill="1" applyBorder="1" applyAlignment="1">
      <alignment horizontal="right" vertical="top" wrapText="1"/>
      <protection/>
    </xf>
    <xf numFmtId="0" fontId="1" fillId="2" borderId="1" xfId="24" applyFont="1" applyFill="1" applyBorder="1" applyAlignment="1">
      <alignment horizontal="right" vertical="top"/>
      <protection/>
    </xf>
    <xf numFmtId="0" fontId="1" fillId="2" borderId="2" xfId="24" applyFont="1" applyFill="1" applyBorder="1" applyAlignment="1" quotePrefix="1">
      <alignment horizontal="right" vertical="top" wrapText="1"/>
      <protection/>
    </xf>
    <xf numFmtId="0" fontId="0" fillId="2" borderId="3" xfId="24" applyNumberFormat="1" applyFont="1" applyFill="1" applyBorder="1" applyAlignment="1">
      <alignment horizontal="left" indent="1"/>
      <protection/>
    </xf>
    <xf numFmtId="0" fontId="0" fillId="2" borderId="0" xfId="24" applyNumberFormat="1" applyFont="1" applyFill="1" applyBorder="1" applyAlignment="1">
      <alignment horizontal="left" indent="1"/>
      <protection/>
    </xf>
    <xf numFmtId="0" fontId="1" fillId="2" borderId="0" xfId="24" applyFont="1" applyFill="1" applyAlignment="1">
      <alignment horizontal="left" indent="1"/>
      <protection/>
    </xf>
    <xf numFmtId="43" fontId="2" fillId="2" borderId="0" xfId="24" applyNumberFormat="1" applyFill="1" applyBorder="1">
      <alignment vertical="top"/>
      <protection/>
    </xf>
    <xf numFmtId="43" fontId="2" fillId="2" borderId="4" xfId="24" applyNumberFormat="1" applyFill="1" applyBorder="1">
      <alignment vertical="top"/>
      <protection/>
    </xf>
    <xf numFmtId="0" fontId="2" fillId="2" borderId="3" xfId="24" applyFont="1" applyFill="1" applyBorder="1" applyAlignment="1">
      <alignment horizontal="left" indent="1"/>
      <protection/>
    </xf>
    <xf numFmtId="0" fontId="2" fillId="2" borderId="0" xfId="24" applyFont="1" applyFill="1" applyBorder="1" applyAlignment="1">
      <alignment horizontal="left" indent="1"/>
      <protection/>
    </xf>
    <xf numFmtId="1" fontId="2" fillId="2" borderId="3" xfId="24" applyNumberFormat="1" applyFont="1" applyFill="1" applyBorder="1" applyAlignment="1">
      <alignment horizontal="left" indent="1"/>
      <protection/>
    </xf>
    <xf numFmtId="1" fontId="2" fillId="2" borderId="0" xfId="24" applyNumberFormat="1" applyFont="1" applyFill="1" applyBorder="1" applyAlignment="1">
      <alignment horizontal="left" indent="1"/>
      <protection/>
    </xf>
    <xf numFmtId="1" fontId="2" fillId="2" borderId="3" xfId="24" applyNumberFormat="1" applyFill="1" applyBorder="1" applyAlignment="1">
      <alignment horizontal="left" indent="1"/>
      <protection/>
    </xf>
    <xf numFmtId="1" fontId="2" fillId="2" borderId="0" xfId="24" applyNumberFormat="1" applyFill="1" applyBorder="1" applyAlignment="1">
      <alignment horizontal="left" indent="1"/>
      <protection/>
    </xf>
    <xf numFmtId="0" fontId="2" fillId="2" borderId="11" xfId="24" applyFill="1" applyBorder="1" applyAlignment="1">
      <alignment horizontal="left" indent="1"/>
      <protection/>
    </xf>
    <xf numFmtId="0" fontId="2" fillId="2" borderId="7" xfId="24" applyFill="1" applyBorder="1" applyAlignment="1">
      <alignment horizontal="left" indent="1"/>
      <protection/>
    </xf>
    <xf numFmtId="43" fontId="2" fillId="2" borderId="7" xfId="24" applyNumberFormat="1" applyFill="1" applyBorder="1">
      <alignment vertical="top"/>
      <protection/>
    </xf>
    <xf numFmtId="43" fontId="2" fillId="2" borderId="8" xfId="24" applyNumberFormat="1" applyFill="1" applyBorder="1">
      <alignment vertical="top"/>
      <protection/>
    </xf>
    <xf numFmtId="178" fontId="0" fillId="2" borderId="0" xfId="24" applyNumberFormat="1" applyFont="1" applyFill="1" applyBorder="1">
      <alignment vertical="top"/>
      <protection/>
    </xf>
    <xf numFmtId="178" fontId="2" fillId="2" borderId="4" xfId="24" applyNumberFormat="1" applyFill="1" applyBorder="1">
      <alignment vertical="top"/>
      <protection/>
    </xf>
    <xf numFmtId="165" fontId="1" fillId="2" borderId="24" xfId="15" applyNumberFormat="1" applyFont="1" applyFill="1" applyBorder="1" applyAlignment="1">
      <alignment horizontal="center" vertical="center"/>
      <protection/>
    </xf>
    <xf numFmtId="165" fontId="1" fillId="2" borderId="27" xfId="15" applyNumberFormat="1" applyFont="1" applyFill="1" applyBorder="1" applyAlignment="1">
      <alignment horizontal="center" vertical="top"/>
      <protection/>
    </xf>
    <xf numFmtId="165" fontId="1" fillId="2" borderId="28" xfId="15" applyNumberFormat="1" applyFont="1" applyFill="1" applyBorder="1" applyAlignment="1">
      <alignment horizontal="center" vertical="top"/>
      <protection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26" applyFont="1" applyFill="1" applyBorder="1" applyAlignment="1">
      <alignment horizontal="center" vertical="top" wrapText="1"/>
      <protection/>
    </xf>
    <xf numFmtId="2" fontId="1" fillId="2" borderId="2" xfId="0" applyNumberFormat="1" applyFont="1" applyFill="1" applyBorder="1" applyAlignment="1">
      <alignment horizontal="center" vertical="top" wrapText="1"/>
    </xf>
    <xf numFmtId="0" fontId="0" fillId="2" borderId="0" xfId="26" applyFont="1" applyFill="1" applyBorder="1" applyAlignment="1">
      <alignment horizontal="left" indent="1"/>
      <protection/>
    </xf>
    <xf numFmtId="0" fontId="0" fillId="2" borderId="10" xfId="26" applyFont="1" applyFill="1" applyBorder="1" applyAlignment="1">
      <alignment horizontal="left" indent="1"/>
      <protection/>
    </xf>
    <xf numFmtId="43" fontId="0" fillId="2" borderId="0" xfId="15" applyNumberFormat="1" applyFont="1" applyFill="1" applyBorder="1" applyAlignment="1">
      <alignment horizontal="right" vertical="top"/>
      <protection/>
    </xf>
    <xf numFmtId="43" fontId="0" fillId="2" borderId="4" xfId="15" applyNumberFormat="1" applyFont="1" applyFill="1" applyBorder="1" applyAlignment="1">
      <alignment horizontal="right" vertical="top"/>
      <protection/>
    </xf>
    <xf numFmtId="0" fontId="0" fillId="2" borderId="0" xfId="0" applyFont="1" applyFill="1" applyBorder="1" applyAlignment="1">
      <alignment horizontal="left" indent="1"/>
    </xf>
    <xf numFmtId="0" fontId="0" fillId="2" borderId="1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6" fontId="0" fillId="2" borderId="24" xfId="0" applyNumberFormat="1" applyFont="1" applyFill="1" applyBorder="1" applyAlignment="1">
      <alignment horizontal="left" indent="1"/>
    </xf>
    <xf numFmtId="43" fontId="0" fillId="2" borderId="5" xfId="15" applyNumberFormat="1" applyFont="1" applyFill="1" applyBorder="1" applyAlignment="1">
      <alignment horizontal="right" vertical="top"/>
      <protection/>
    </xf>
    <xf numFmtId="43" fontId="0" fillId="2" borderId="6" xfId="15" applyNumberFormat="1" applyFont="1" applyFill="1" applyBorder="1" applyAlignment="1">
      <alignment horizontal="right" vertical="top"/>
      <protection/>
    </xf>
    <xf numFmtId="166" fontId="0" fillId="2" borderId="10" xfId="0" applyNumberFormat="1" applyFont="1" applyFill="1" applyBorder="1" applyAlignment="1">
      <alignment horizontal="left" indent="1"/>
    </xf>
    <xf numFmtId="166" fontId="0" fillId="2" borderId="10" xfId="24" applyNumberFormat="1" applyFont="1" applyFill="1" applyBorder="1" applyAlignment="1">
      <alignment horizontal="left" indent="1"/>
      <protection/>
    </xf>
    <xf numFmtId="179" fontId="0" fillId="2" borderId="27" xfId="0" applyNumberFormat="1" applyFont="1" applyFill="1" applyBorder="1" applyAlignment="1">
      <alignment horizontal="left" indent="1"/>
    </xf>
    <xf numFmtId="166" fontId="0" fillId="2" borderId="28" xfId="24" applyNumberFormat="1" applyFont="1" applyFill="1" applyBorder="1" applyAlignment="1">
      <alignment horizontal="left" indent="1"/>
      <protection/>
    </xf>
    <xf numFmtId="43" fontId="0" fillId="2" borderId="27" xfId="15" applyNumberFormat="1" applyFont="1" applyFill="1" applyBorder="1" applyAlignment="1">
      <alignment horizontal="right" vertical="top"/>
      <protection/>
    </xf>
    <xf numFmtId="43" fontId="0" fillId="2" borderId="35" xfId="15" applyNumberFormat="1" applyFont="1" applyFill="1" applyBorder="1" applyAlignment="1">
      <alignment horizontal="right" vertical="top"/>
      <protection/>
    </xf>
    <xf numFmtId="165" fontId="1" fillId="2" borderId="0" xfId="15" applyNumberFormat="1" applyFont="1" applyFill="1" applyBorder="1" applyAlignment="1">
      <alignment horizontal="right" vertical="top"/>
      <protection/>
    </xf>
    <xf numFmtId="165" fontId="1" fillId="2" borderId="4" xfId="15" applyNumberFormat="1" applyFont="1" applyFill="1" applyBorder="1" applyAlignment="1">
      <alignment horizontal="right" vertical="top"/>
      <protection/>
    </xf>
    <xf numFmtId="165" fontId="1" fillId="2" borderId="8" xfId="15" applyNumberFormat="1" applyFont="1" applyFill="1" applyBorder="1" applyAlignment="1">
      <alignment horizontal="right" vertical="top"/>
      <protection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13" fillId="2" borderId="0" xfId="24" applyFont="1" applyFill="1">
      <alignment vertical="top"/>
      <protection/>
    </xf>
    <xf numFmtId="0" fontId="1" fillId="2" borderId="0" xfId="24" applyFont="1" applyFill="1">
      <alignment vertical="top"/>
      <protection/>
    </xf>
    <xf numFmtId="0" fontId="0" fillId="2" borderId="27" xfId="26" applyFont="1" applyFill="1" applyBorder="1" applyAlignment="1">
      <alignment horizontal="center" vertical="center" wrapText="1"/>
      <protection/>
    </xf>
    <xf numFmtId="43" fontId="0" fillId="2" borderId="21" xfId="24" applyNumberFormat="1" applyFont="1" applyFill="1" applyBorder="1" applyAlignment="1">
      <alignment horizontal="right" indent="1"/>
      <protection/>
    </xf>
    <xf numFmtId="43" fontId="0" fillId="2" borderId="0" xfId="24" applyNumberFormat="1" applyFont="1" applyFill="1" applyBorder="1" applyAlignment="1">
      <alignment horizontal="right" indent="1"/>
      <protection/>
    </xf>
    <xf numFmtId="43" fontId="0" fillId="2" borderId="0" xfId="24" applyNumberFormat="1" applyFont="1" applyFill="1" applyBorder="1" applyAlignment="1">
      <alignment horizontal="right"/>
      <protection/>
    </xf>
    <xf numFmtId="43" fontId="0" fillId="2" borderId="10" xfId="24" applyNumberFormat="1" applyFont="1" applyFill="1" applyBorder="1">
      <alignment vertical="top"/>
      <protection/>
    </xf>
    <xf numFmtId="43" fontId="0" fillId="2" borderId="0" xfId="24" applyNumberFormat="1" applyFont="1" applyFill="1">
      <alignment vertical="top"/>
      <protection/>
    </xf>
    <xf numFmtId="43" fontId="0" fillId="2" borderId="0" xfId="24" applyNumberFormat="1" applyFont="1" applyFill="1" applyBorder="1">
      <alignment vertical="top"/>
      <protection/>
    </xf>
    <xf numFmtId="0" fontId="5" fillId="2" borderId="0" xfId="24" applyFont="1" applyFill="1" applyBorder="1" applyAlignment="1">
      <alignment horizontal="left"/>
      <protection/>
    </xf>
    <xf numFmtId="0" fontId="0" fillId="2" borderId="23" xfId="0" applyFont="1" applyFill="1" applyBorder="1" applyAlignment="1">
      <alignment horizontal="left" indent="1"/>
    </xf>
    <xf numFmtId="43" fontId="0" fillId="2" borderId="23" xfId="24" applyNumberFormat="1" applyFont="1" applyFill="1" applyBorder="1" applyAlignment="1">
      <alignment horizontal="right" indent="1"/>
      <protection/>
    </xf>
    <xf numFmtId="43" fontId="0" fillId="2" borderId="5" xfId="24" applyNumberFormat="1" applyFont="1" applyFill="1" applyBorder="1" applyAlignment="1">
      <alignment horizontal="right" indent="1"/>
      <protection/>
    </xf>
    <xf numFmtId="43" fontId="0" fillId="2" borderId="24" xfId="24" applyNumberFormat="1" applyFont="1" applyFill="1" applyBorder="1">
      <alignment vertical="top"/>
      <protection/>
    </xf>
    <xf numFmtId="0" fontId="0" fillId="2" borderId="21" xfId="0" applyFont="1" applyFill="1" applyBorder="1" applyAlignment="1">
      <alignment horizontal="left" indent="1"/>
    </xf>
    <xf numFmtId="43" fontId="0" fillId="2" borderId="21" xfId="15" applyNumberFormat="1" applyFont="1" applyFill="1" applyBorder="1" applyAlignment="1">
      <alignment horizontal="right" vertical="top"/>
      <protection/>
    </xf>
    <xf numFmtId="2" fontId="0" fillId="2" borderId="0" xfId="24" applyNumberFormat="1" applyFont="1" applyFill="1">
      <alignment vertical="top"/>
      <protection/>
    </xf>
    <xf numFmtId="0" fontId="0" fillId="2" borderId="26" xfId="0" applyFont="1" applyFill="1" applyBorder="1" applyAlignment="1">
      <alignment horizontal="left" indent="1"/>
    </xf>
    <xf numFmtId="43" fontId="0" fillId="2" borderId="26" xfId="15" applyNumberFormat="1" applyFont="1" applyFill="1" applyBorder="1" applyAlignment="1">
      <alignment horizontal="right" vertical="top"/>
      <protection/>
    </xf>
    <xf numFmtId="43" fontId="0" fillId="2" borderId="28" xfId="24" applyNumberFormat="1" applyFont="1" applyFill="1" applyBorder="1">
      <alignment vertical="top"/>
      <protection/>
    </xf>
    <xf numFmtId="0" fontId="1" fillId="2" borderId="0" xfId="24" applyFont="1" applyFill="1" applyBorder="1" applyAlignment="1">
      <alignment horizontal="center"/>
      <protection/>
    </xf>
    <xf numFmtId="165" fontId="1" fillId="2" borderId="21" xfId="15" applyNumberFormat="1" applyFont="1" applyFill="1" applyBorder="1" applyAlignment="1">
      <alignment horizontal="right" vertical="top"/>
      <protection/>
    </xf>
    <xf numFmtId="165" fontId="1" fillId="2" borderId="0" xfId="15" applyNumberFormat="1" applyFont="1" applyFill="1" applyBorder="1" applyAlignment="1">
      <alignment horizontal="right" vertical="center"/>
      <protection/>
    </xf>
    <xf numFmtId="165" fontId="1" fillId="2" borderId="10" xfId="15" applyNumberFormat="1" applyFont="1" applyFill="1" applyBorder="1" applyAlignment="1">
      <alignment horizontal="right" vertical="top"/>
      <protection/>
    </xf>
    <xf numFmtId="165" fontId="1" fillId="2" borderId="26" xfId="15" applyNumberFormat="1" applyFont="1" applyFill="1" applyBorder="1" applyAlignment="1">
      <alignment horizontal="right" vertical="top"/>
      <protection/>
    </xf>
    <xf numFmtId="165" fontId="1" fillId="2" borderId="27" xfId="15" applyNumberFormat="1" applyFont="1" applyFill="1" applyBorder="1" applyAlignment="1">
      <alignment horizontal="right" vertical="top"/>
      <protection/>
    </xf>
    <xf numFmtId="165" fontId="1" fillId="2" borderId="28" xfId="15" applyNumberFormat="1" applyFont="1" applyFill="1" applyBorder="1" applyAlignment="1">
      <alignment horizontal="right" vertical="top"/>
      <protection/>
    </xf>
    <xf numFmtId="2" fontId="22" fillId="2" borderId="0" xfId="24" applyNumberFormat="1" applyFont="1" applyFill="1">
      <alignment vertical="top"/>
      <protection/>
    </xf>
    <xf numFmtId="0" fontId="5" fillId="2" borderId="0" xfId="24" applyFont="1" applyFill="1">
      <alignment vertical="top"/>
      <protection/>
    </xf>
    <xf numFmtId="0" fontId="23" fillId="0" borderId="0" xfId="27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/>
    </xf>
    <xf numFmtId="172" fontId="1" fillId="0" borderId="37" xfId="0" applyNumberFormat="1" applyFont="1" applyBorder="1" applyAlignment="1">
      <alignment horizontal="center" vertical="center" wrapText="1"/>
    </xf>
    <xf numFmtId="172" fontId="1" fillId="0" borderId="3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2" fontId="1" fillId="2" borderId="40" xfId="18" applyNumberFormat="1" applyFont="1" applyFill="1" applyBorder="1" applyAlignment="1">
      <alignment horizontal="center" vertical="center" wrapText="1"/>
    </xf>
    <xf numFmtId="2" fontId="1" fillId="2" borderId="2" xfId="18" applyNumberFormat="1" applyFont="1" applyFill="1" applyBorder="1" applyAlignment="1">
      <alignment horizontal="center" vertical="center"/>
    </xf>
    <xf numFmtId="2" fontId="1" fillId="2" borderId="0" xfId="18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indent="1"/>
    </xf>
    <xf numFmtId="3" fontId="1" fillId="0" borderId="2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center"/>
    </xf>
    <xf numFmtId="165" fontId="1" fillId="0" borderId="0" xfId="31" applyNumberFormat="1" applyFont="1" applyBorder="1" applyAlignment="1">
      <alignment horizontal="right"/>
    </xf>
    <xf numFmtId="165" fontId="1" fillId="0" borderId="4" xfId="3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indent="1"/>
    </xf>
    <xf numFmtId="3" fontId="0" fillId="0" borderId="22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65" fontId="0" fillId="0" borderId="0" xfId="31" applyNumberFormat="1" applyFont="1" applyBorder="1" applyAlignment="1">
      <alignment horizontal="right"/>
    </xf>
    <xf numFmtId="165" fontId="0" fillId="0" borderId="4" xfId="31" applyNumberFormat="1" applyFont="1" applyBorder="1" applyAlignment="1">
      <alignment horizontal="right"/>
    </xf>
    <xf numFmtId="165" fontId="0" fillId="2" borderId="0" xfId="31" applyNumberFormat="1" applyFill="1" applyBorder="1" applyAlignment="1">
      <alignment/>
    </xf>
    <xf numFmtId="0" fontId="0" fillId="0" borderId="41" xfId="0" applyBorder="1" applyAlignment="1">
      <alignment/>
    </xf>
    <xf numFmtId="3" fontId="0" fillId="0" borderId="19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165" fontId="1" fillId="0" borderId="42" xfId="31" applyNumberFormat="1" applyFont="1" applyBorder="1" applyAlignment="1">
      <alignment horizontal="right"/>
    </xf>
    <xf numFmtId="165" fontId="1" fillId="0" borderId="44" xfId="31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right" indent="1"/>
    </xf>
    <xf numFmtId="3" fontId="0" fillId="0" borderId="20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65" fontId="1" fillId="0" borderId="5" xfId="31" applyNumberFormat="1" applyFont="1" applyBorder="1" applyAlignment="1">
      <alignment horizontal="right"/>
    </xf>
    <xf numFmtId="165" fontId="1" fillId="0" borderId="6" xfId="31" applyNumberFormat="1" applyFont="1" applyBorder="1" applyAlignment="1">
      <alignment horizontal="right"/>
    </xf>
    <xf numFmtId="176" fontId="0" fillId="0" borderId="10" xfId="0" applyNumberFormat="1" applyBorder="1" applyAlignment="1">
      <alignment horizontal="center"/>
    </xf>
    <xf numFmtId="165" fontId="0" fillId="0" borderId="4" xfId="31" applyNumberFormat="1" applyBorder="1" applyAlignment="1">
      <alignment horizontal="right"/>
    </xf>
    <xf numFmtId="3" fontId="0" fillId="0" borderId="31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65" fontId="0" fillId="0" borderId="27" xfId="31" applyNumberFormat="1" applyFont="1" applyBorder="1" applyAlignment="1">
      <alignment horizontal="right"/>
    </xf>
    <xf numFmtId="165" fontId="0" fillId="0" borderId="35" xfId="31" applyNumberForma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65" fontId="0" fillId="0" borderId="0" xfId="31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176" fontId="0" fillId="0" borderId="28" xfId="0" applyNumberFormat="1" applyFont="1" applyBorder="1" applyAlignment="1">
      <alignment horizontal="center"/>
    </xf>
    <xf numFmtId="165" fontId="0" fillId="0" borderId="35" xfId="31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45" xfId="0" applyBorder="1" applyAlignment="1">
      <alignment/>
    </xf>
    <xf numFmtId="3" fontId="1" fillId="0" borderId="46" xfId="0" applyNumberFormat="1" applyFont="1" applyBorder="1" applyAlignment="1">
      <alignment horizontal="right"/>
    </xf>
    <xf numFmtId="176" fontId="1" fillId="0" borderId="47" xfId="0" applyNumberFormat="1" applyFont="1" applyBorder="1" applyAlignment="1">
      <alignment horizontal="center"/>
    </xf>
    <xf numFmtId="165" fontId="1" fillId="0" borderId="48" xfId="31" applyNumberFormat="1" applyFont="1" applyBorder="1" applyAlignment="1">
      <alignment horizontal="right"/>
    </xf>
    <xf numFmtId="165" fontId="1" fillId="0" borderId="49" xfId="31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" fontId="2" fillId="2" borderId="0" xfId="24" applyNumberFormat="1" applyFill="1" applyBorder="1">
      <alignment vertical="top"/>
      <protection/>
    </xf>
    <xf numFmtId="2" fontId="1" fillId="2" borderId="8" xfId="18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176" fontId="0" fillId="2" borderId="0" xfId="24" applyNumberFormat="1" applyFont="1" applyFill="1" applyBorder="1">
      <alignment vertical="top"/>
      <protection/>
    </xf>
    <xf numFmtId="176" fontId="2" fillId="2" borderId="4" xfId="24" applyNumberFormat="1" applyFill="1" applyBorder="1">
      <alignment vertical="top"/>
      <protection/>
    </xf>
    <xf numFmtId="170" fontId="2" fillId="2" borderId="0" xfId="24" applyNumberFormat="1" applyFill="1">
      <alignment vertical="top"/>
      <protection/>
    </xf>
    <xf numFmtId="176" fontId="2" fillId="2" borderId="0" xfId="24" applyNumberFormat="1" applyFill="1">
      <alignment vertical="top"/>
      <protection/>
    </xf>
    <xf numFmtId="0" fontId="0" fillId="2" borderId="11" xfId="24" applyNumberFormat="1" applyFont="1" applyFill="1" applyBorder="1" applyAlignment="1">
      <alignment horizontal="left" indent="1"/>
      <protection/>
    </xf>
    <xf numFmtId="0" fontId="0" fillId="2" borderId="7" xfId="24" applyNumberFormat="1" applyFont="1" applyFill="1" applyBorder="1" applyAlignment="1">
      <alignment horizontal="left" indent="1"/>
      <protection/>
    </xf>
    <xf numFmtId="176" fontId="0" fillId="2" borderId="7" xfId="24" applyNumberFormat="1" applyFont="1" applyFill="1" applyBorder="1">
      <alignment vertical="top"/>
      <protection/>
    </xf>
    <xf numFmtId="176" fontId="2" fillId="2" borderId="8" xfId="24" applyNumberFormat="1" applyFill="1" applyBorder="1">
      <alignment vertical="top"/>
      <protection/>
    </xf>
    <xf numFmtId="171" fontId="0" fillId="2" borderId="0" xfId="24" applyNumberFormat="1" applyFont="1" applyFill="1" applyBorder="1">
      <alignment vertical="top"/>
      <protection/>
    </xf>
    <xf numFmtId="166" fontId="0" fillId="2" borderId="0" xfId="24" applyNumberFormat="1" applyFont="1" applyFill="1" applyBorder="1">
      <alignment vertical="top"/>
      <protection/>
    </xf>
    <xf numFmtId="171" fontId="2" fillId="2" borderId="0" xfId="24" applyNumberFormat="1" applyFill="1" applyBorder="1">
      <alignment vertical="top"/>
      <protection/>
    </xf>
    <xf numFmtId="166" fontId="2" fillId="2" borderId="0" xfId="24" applyNumberFormat="1" applyFill="1" applyBorder="1">
      <alignment vertical="top"/>
      <protection/>
    </xf>
    <xf numFmtId="175" fontId="2" fillId="2" borderId="0" xfId="24" applyNumberFormat="1" applyFill="1" applyBorder="1">
      <alignment vertical="top"/>
      <protection/>
    </xf>
    <xf numFmtId="0" fontId="1" fillId="3" borderId="50" xfId="25" applyFont="1" applyFill="1" applyBorder="1" applyAlignment="1">
      <alignment horizontal="center" vertical="center" textRotation="90"/>
      <protection/>
    </xf>
    <xf numFmtId="0" fontId="1" fillId="3" borderId="51" xfId="25" applyFont="1" applyFill="1" applyBorder="1" applyAlignment="1">
      <alignment horizontal="center" vertical="center" textRotation="90"/>
      <protection/>
    </xf>
    <xf numFmtId="0" fontId="1" fillId="3" borderId="52" xfId="25" applyFont="1" applyFill="1" applyBorder="1" applyAlignment="1">
      <alignment horizontal="center" vertical="center" textRotation="90"/>
      <protection/>
    </xf>
    <xf numFmtId="167" fontId="15" fillId="2" borderId="12" xfId="23" applyNumberFormat="1" applyFont="1" applyFill="1" applyBorder="1" applyAlignment="1">
      <alignment horizontal="center" vertical="center" wrapText="1"/>
      <protection/>
    </xf>
    <xf numFmtId="167" fontId="15" fillId="2" borderId="0" xfId="23" applyNumberFormat="1" applyFont="1" applyFill="1" applyBorder="1" applyAlignment="1">
      <alignment horizontal="center" vertical="center" wrapText="1"/>
      <protection/>
    </xf>
    <xf numFmtId="2" fontId="1" fillId="2" borderId="9" xfId="18" applyNumberFormat="1" applyFont="1" applyFill="1" applyBorder="1" applyAlignment="1">
      <alignment horizontal="center" vertical="center" wrapText="1"/>
    </xf>
    <xf numFmtId="2" fontId="1" fillId="2" borderId="3" xfId="18" applyNumberFormat="1" applyFont="1" applyFill="1" applyBorder="1" applyAlignment="1">
      <alignment horizontal="center" vertical="center" wrapText="1"/>
    </xf>
    <xf numFmtId="2" fontId="1" fillId="2" borderId="11" xfId="18" applyNumberFormat="1" applyFont="1" applyFill="1" applyBorder="1" applyAlignment="1">
      <alignment horizontal="center" vertical="center" wrapText="1"/>
    </xf>
    <xf numFmtId="2" fontId="1" fillId="2" borderId="15" xfId="18" applyNumberFormat="1" applyFont="1" applyFill="1" applyBorder="1" applyAlignment="1">
      <alignment horizontal="center" vertical="center"/>
    </xf>
    <xf numFmtId="2" fontId="1" fillId="2" borderId="4" xfId="18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4" borderId="50" xfId="25" applyFont="1" applyFill="1" applyBorder="1" applyAlignment="1">
      <alignment horizontal="center" vertical="center" textRotation="90"/>
      <protection/>
    </xf>
    <xf numFmtId="0" fontId="1" fillId="4" borderId="51" xfId="25" applyFont="1" applyFill="1" applyBorder="1" applyAlignment="1">
      <alignment horizontal="center" vertical="center" textRotation="90"/>
      <protection/>
    </xf>
    <xf numFmtId="0" fontId="1" fillId="4" borderId="52" xfId="25" applyFont="1" applyFill="1" applyBorder="1" applyAlignment="1">
      <alignment horizontal="center" vertical="center" textRotation="90"/>
      <protection/>
    </xf>
    <xf numFmtId="0" fontId="14" fillId="2" borderId="9" xfId="25" applyFont="1" applyFill="1" applyBorder="1" applyAlignment="1">
      <alignment horizontal="center" vertical="top" textRotation="180"/>
      <protection/>
    </xf>
    <xf numFmtId="0" fontId="14" fillId="2" borderId="3" xfId="25" applyFont="1" applyFill="1" applyBorder="1" applyAlignment="1">
      <alignment horizontal="center" vertical="top" textRotation="180"/>
      <protection/>
    </xf>
    <xf numFmtId="0" fontId="14" fillId="2" borderId="11" xfId="25" applyFont="1" applyFill="1" applyBorder="1" applyAlignment="1">
      <alignment horizontal="center" vertical="top" textRotation="180"/>
      <protection/>
    </xf>
    <xf numFmtId="0" fontId="1" fillId="2" borderId="17" xfId="24" applyFont="1" applyFill="1" applyBorder="1" applyAlignment="1">
      <alignment horizontal="center" vertical="center" wrapText="1"/>
      <protection/>
    </xf>
    <xf numFmtId="0" fontId="1" fillId="2" borderId="1" xfId="24" applyFont="1" applyFill="1" applyBorder="1" applyAlignment="1">
      <alignment horizontal="center" vertical="center" wrapText="1"/>
      <protection/>
    </xf>
    <xf numFmtId="2" fontId="1" fillId="2" borderId="18" xfId="18" applyNumberFormat="1" applyFont="1" applyFill="1" applyBorder="1" applyAlignment="1">
      <alignment horizontal="center" vertical="center" wrapText="1"/>
    </xf>
    <xf numFmtId="2" fontId="1" fillId="2" borderId="5" xfId="18" applyNumberFormat="1" applyFont="1" applyFill="1" applyBorder="1" applyAlignment="1">
      <alignment horizontal="center" vertical="center" wrapText="1"/>
    </xf>
    <xf numFmtId="0" fontId="1" fillId="2" borderId="11" xfId="24" applyFont="1" applyFill="1" applyBorder="1" applyAlignment="1">
      <alignment horizontal="center"/>
      <protection/>
    </xf>
    <xf numFmtId="0" fontId="1" fillId="2" borderId="7" xfId="24" applyFont="1" applyFill="1" applyBorder="1" applyAlignment="1">
      <alignment horizontal="center"/>
      <protection/>
    </xf>
    <xf numFmtId="0" fontId="1" fillId="2" borderId="17" xfId="24" applyFont="1" applyFill="1" applyBorder="1" applyAlignment="1">
      <alignment horizontal="center" vertical="top" wrapText="1"/>
      <protection/>
    </xf>
    <xf numFmtId="0" fontId="1" fillId="2" borderId="1" xfId="24" applyFont="1" applyFill="1" applyBorder="1" applyAlignment="1">
      <alignment horizontal="center" vertical="top" wrapText="1"/>
      <protection/>
    </xf>
    <xf numFmtId="0" fontId="1" fillId="2" borderId="26" xfId="24" applyFont="1" applyFill="1" applyBorder="1" applyAlignment="1">
      <alignment horizontal="center"/>
      <protection/>
    </xf>
    <xf numFmtId="0" fontId="1" fillId="2" borderId="27" xfId="24" applyFont="1" applyFill="1" applyBorder="1" applyAlignment="1">
      <alignment horizontal="center"/>
      <protection/>
    </xf>
    <xf numFmtId="2" fontId="1" fillId="2" borderId="17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39" xfId="0" applyNumberFormat="1" applyFont="1" applyFill="1" applyBorder="1" applyAlignment="1">
      <alignment horizontal="center" vertical="top" wrapText="1"/>
    </xf>
    <xf numFmtId="2" fontId="1" fillId="2" borderId="3" xfId="18" applyNumberFormat="1" applyFont="1" applyFill="1" applyBorder="1" applyAlignment="1">
      <alignment horizontal="left" vertical="center" wrapText="1"/>
    </xf>
    <xf numFmtId="2" fontId="1" fillId="2" borderId="0" xfId="18" applyNumberFormat="1" applyFont="1" applyFill="1" applyBorder="1" applyAlignment="1">
      <alignment horizontal="left" vertical="center" wrapText="1"/>
    </xf>
    <xf numFmtId="2" fontId="1" fillId="2" borderId="10" xfId="18" applyNumberFormat="1" applyFont="1" applyFill="1" applyBorder="1" applyAlignment="1">
      <alignment horizontal="left" vertical="center" wrapText="1"/>
    </xf>
    <xf numFmtId="0" fontId="1" fillId="2" borderId="11" xfId="24" applyFont="1" applyFill="1" applyBorder="1" applyAlignment="1">
      <alignment horizontal="left"/>
      <protection/>
    </xf>
    <xf numFmtId="0" fontId="1" fillId="2" borderId="7" xfId="24" applyFont="1" applyFill="1" applyBorder="1" applyAlignment="1">
      <alignment horizontal="left"/>
      <protection/>
    </xf>
    <xf numFmtId="0" fontId="1" fillId="2" borderId="53" xfId="24" applyFont="1" applyFill="1" applyBorder="1" applyAlignment="1">
      <alignment horizontal="left"/>
      <protection/>
    </xf>
    <xf numFmtId="0" fontId="1" fillId="2" borderId="5" xfId="26" applyFont="1" applyFill="1" applyBorder="1" applyAlignment="1">
      <alignment horizontal="center" vertical="center" wrapText="1"/>
      <protection/>
    </xf>
    <xf numFmtId="0" fontId="1" fillId="2" borderId="24" xfId="26" applyFont="1" applyFill="1" applyBorder="1" applyAlignment="1">
      <alignment horizontal="center" vertical="center" wrapText="1"/>
      <protection/>
    </xf>
    <xf numFmtId="0" fontId="1" fillId="2" borderId="28" xfId="26" applyFont="1" applyFill="1" applyBorder="1" applyAlignment="1">
      <alignment horizontal="center" vertical="center" wrapText="1"/>
      <protection/>
    </xf>
    <xf numFmtId="2" fontId="1" fillId="2" borderId="23" xfId="24" applyNumberFormat="1" applyFont="1" applyFill="1" applyBorder="1" applyAlignment="1">
      <alignment horizontal="center" vertical="center" wrapText="1"/>
      <protection/>
    </xf>
    <xf numFmtId="2" fontId="1" fillId="2" borderId="5" xfId="24" applyNumberFormat="1" applyFont="1" applyFill="1" applyBorder="1" applyAlignment="1">
      <alignment horizontal="center" vertical="center" wrapText="1"/>
      <protection/>
    </xf>
    <xf numFmtId="2" fontId="1" fillId="2" borderId="26" xfId="24" applyNumberFormat="1" applyFont="1" applyFill="1" applyBorder="1" applyAlignment="1">
      <alignment horizontal="center" vertical="center" wrapText="1"/>
      <protection/>
    </xf>
    <xf numFmtId="2" fontId="1" fillId="2" borderId="27" xfId="24" applyNumberFormat="1" applyFont="1" applyFill="1" applyBorder="1" applyAlignment="1">
      <alignment horizontal="center" vertical="center" wrapText="1"/>
      <protection/>
    </xf>
    <xf numFmtId="0" fontId="1" fillId="2" borderId="27" xfId="26" applyFont="1" applyFill="1" applyBorder="1" applyAlignment="1">
      <alignment horizontal="center" vertical="center" wrapText="1"/>
      <protection/>
    </xf>
    <xf numFmtId="0" fontId="1" fillId="2" borderId="3" xfId="24" applyFont="1" applyFill="1" applyBorder="1" applyAlignment="1">
      <alignment horizontal="left"/>
      <protection/>
    </xf>
    <xf numFmtId="0" fontId="1" fillId="2" borderId="0" xfId="24" applyFont="1" applyFill="1" applyBorder="1" applyAlignment="1">
      <alignment horizontal="left"/>
      <protection/>
    </xf>
    <xf numFmtId="0" fontId="1" fillId="2" borderId="5" xfId="24" applyFont="1" applyFill="1" applyBorder="1" applyAlignment="1">
      <alignment horizontal="center" vertical="center"/>
      <protection/>
    </xf>
    <xf numFmtId="0" fontId="1" fillId="2" borderId="27" xfId="24" applyFont="1" applyFill="1" applyBorder="1" applyAlignment="1">
      <alignment horizontal="center" vertical="center"/>
      <protection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54" xfId="0" applyNumberFormat="1" applyFont="1" applyFill="1" applyBorder="1" applyAlignment="1">
      <alignment horizontal="center" vertical="center" wrapText="1"/>
    </xf>
    <xf numFmtId="2" fontId="1" fillId="2" borderId="30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2" fontId="1" fillId="2" borderId="28" xfId="0" applyNumberFormat="1" applyFont="1" applyFill="1" applyBorder="1" applyAlignment="1">
      <alignment horizontal="center" vertical="center" wrapText="1"/>
    </xf>
    <xf numFmtId="0" fontId="1" fillId="2" borderId="18" xfId="24" applyFont="1" applyFill="1" applyBorder="1" applyAlignment="1">
      <alignment horizontal="center"/>
      <protection/>
    </xf>
    <xf numFmtId="0" fontId="1" fillId="2" borderId="5" xfId="24" applyFont="1" applyFill="1" applyBorder="1" applyAlignment="1">
      <alignment horizontal="center"/>
      <protection/>
    </xf>
    <xf numFmtId="0" fontId="1" fillId="2" borderId="24" xfId="24" applyFont="1" applyFill="1" applyBorder="1" applyAlignment="1">
      <alignment horizontal="center"/>
      <protection/>
    </xf>
    <xf numFmtId="0" fontId="1" fillId="2" borderId="53" xfId="24" applyFont="1" applyFill="1" applyBorder="1" applyAlignment="1">
      <alignment horizontal="center"/>
      <protection/>
    </xf>
    <xf numFmtId="0" fontId="1" fillId="2" borderId="5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0" xfId="24" applyFont="1" applyFill="1" applyBorder="1" applyAlignment="1">
      <alignment horizontal="center" vertical="center"/>
      <protection/>
    </xf>
    <xf numFmtId="0" fontId="1" fillId="2" borderId="1" xfId="24" applyFont="1" applyFill="1" applyBorder="1" applyAlignment="1">
      <alignment horizontal="center" vertical="center"/>
      <protection/>
    </xf>
    <xf numFmtId="0" fontId="1" fillId="2" borderId="39" xfId="24" applyFont="1" applyFill="1" applyBorder="1" applyAlignment="1">
      <alignment horizontal="center" vertical="center"/>
      <protection/>
    </xf>
    <xf numFmtId="0" fontId="1" fillId="2" borderId="37" xfId="24" applyFont="1" applyFill="1" applyBorder="1" applyAlignment="1">
      <alignment horizontal="center" vertical="center" wrapText="1"/>
      <protection/>
    </xf>
    <xf numFmtId="0" fontId="1" fillId="2" borderId="31" xfId="2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0" fillId="0" borderId="56" xfId="0" applyFont="1" applyFill="1" applyBorder="1" applyAlignment="1">
      <alignment horizontal="center" vertical="center" textRotation="90"/>
    </xf>
    <xf numFmtId="0" fontId="20" fillId="0" borderId="57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" fillId="2" borderId="0" xfId="30" applyFont="1" applyFill="1" applyBorder="1" applyAlignment="1">
      <alignment horizontal="center"/>
      <protection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7">
    <cellStyle name="Normal" xfId="0"/>
    <cellStyle name="Comma" xfId="16"/>
    <cellStyle name="Comma [0]" xfId="17"/>
    <cellStyle name="Comma_coal" xfId="18"/>
    <cellStyle name="Currency" xfId="19"/>
    <cellStyle name="Currency [0]" xfId="20"/>
    <cellStyle name="Followed Hyperlink" xfId="21"/>
    <cellStyle name="Hyperlink" xfId="22"/>
    <cellStyle name="Normal_1995 SLT" xfId="23"/>
    <cellStyle name="Normal_E_GAS_June2007" xfId="24"/>
    <cellStyle name="Normal_Matrix Format" xfId="25"/>
    <cellStyle name="Normal_Sheet1" xfId="26"/>
    <cellStyle name="Normal_Summary (2)" xfId="27"/>
    <cellStyle name="Normal_TAB7P1" xfId="28"/>
    <cellStyle name="Normal_Table G8" xfId="29"/>
    <cellStyle name="Normal_TABle7" xfId="30"/>
    <cellStyle name="Percent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9075" y="490537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19075" y="490537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19075" y="490537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19075" y="490537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457200</xdr:colOff>
      <xdr:row>11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828675" y="212407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of which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133350</xdr:rowOff>
    </xdr:from>
    <xdr:to>
      <xdr:col>11</xdr:col>
      <xdr:colOff>228600</xdr:colOff>
      <xdr:row>2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72650" y="5048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3</xdr:col>
      <xdr:colOff>885825</xdr:colOff>
      <xdr:row>2</xdr:row>
      <xdr:rowOff>133350</xdr:rowOff>
    </xdr:from>
    <xdr:to>
      <xdr:col>4</xdr:col>
      <xdr:colOff>142875</xdr:colOff>
      <xdr:row>2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14625" y="5048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7</xdr:col>
      <xdr:colOff>885825</xdr:colOff>
      <xdr:row>2</xdr:row>
      <xdr:rowOff>142875</xdr:rowOff>
    </xdr:from>
    <xdr:to>
      <xdr:col>8</xdr:col>
      <xdr:colOff>219075</xdr:colOff>
      <xdr:row>2</xdr:row>
      <xdr:rowOff>342900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19825" y="51435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4</xdr:col>
      <xdr:colOff>771525</xdr:colOff>
      <xdr:row>2</xdr:row>
      <xdr:rowOff>133350</xdr:rowOff>
    </xdr:from>
    <xdr:to>
      <xdr:col>5</xdr:col>
      <xdr:colOff>152400</xdr:colOff>
      <xdr:row>2</xdr:row>
      <xdr:rowOff>333375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62350" y="504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6</xdr:col>
      <xdr:colOff>762000</xdr:colOff>
      <xdr:row>2</xdr:row>
      <xdr:rowOff>142875</xdr:rowOff>
    </xdr:from>
    <xdr:to>
      <xdr:col>7</xdr:col>
      <xdr:colOff>152400</xdr:colOff>
      <xdr:row>2</xdr:row>
      <xdr:rowOff>342900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57800" y="5143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8</xdr:col>
      <xdr:colOff>942975</xdr:colOff>
      <xdr:row>2</xdr:row>
      <xdr:rowOff>152400</xdr:rowOff>
    </xdr:from>
    <xdr:to>
      <xdr:col>9</xdr:col>
      <xdr:colOff>152400</xdr:colOff>
      <xdr:row>2</xdr:row>
      <xdr:rowOff>352425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91375" y="52387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847725</xdr:colOff>
      <xdr:row>2</xdr:row>
      <xdr:rowOff>133350</xdr:rowOff>
    </xdr:from>
    <xdr:to>
      <xdr:col>6</xdr:col>
      <xdr:colOff>123825</xdr:colOff>
      <xdr:row>2</xdr:row>
      <xdr:rowOff>333375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19600" y="504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942975</xdr:colOff>
      <xdr:row>2</xdr:row>
      <xdr:rowOff>190500</xdr:rowOff>
    </xdr:from>
    <xdr:to>
      <xdr:col>9</xdr:col>
      <xdr:colOff>85725</xdr:colOff>
      <xdr:row>2</xdr:row>
      <xdr:rowOff>333375</xdr:rowOff>
    </xdr:to>
    <xdr:sp>
      <xdr:nvSpPr>
        <xdr:cNvPr id="8" name="Oval 8"/>
        <xdr:cNvSpPr>
          <a:spLocks/>
        </xdr:cNvSpPr>
      </xdr:nvSpPr>
      <xdr:spPr>
        <a:xfrm>
          <a:off x="7191375" y="561975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171450</xdr:rowOff>
    </xdr:from>
    <xdr:to>
      <xdr:col>11</xdr:col>
      <xdr:colOff>152400</xdr:colOff>
      <xdr:row>2</xdr:row>
      <xdr:rowOff>323850</xdr:rowOff>
    </xdr:to>
    <xdr:sp>
      <xdr:nvSpPr>
        <xdr:cNvPr id="9" name="Oval 9"/>
        <xdr:cNvSpPr>
          <a:spLocks/>
        </xdr:cNvSpPr>
      </xdr:nvSpPr>
      <xdr:spPr>
        <a:xfrm>
          <a:off x="9772650" y="54292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885825</xdr:colOff>
      <xdr:row>2</xdr:row>
      <xdr:rowOff>190500</xdr:rowOff>
    </xdr:from>
    <xdr:to>
      <xdr:col>8</xdr:col>
      <xdr:colOff>104775</xdr:colOff>
      <xdr:row>2</xdr:row>
      <xdr:rowOff>342900</xdr:rowOff>
    </xdr:to>
    <xdr:sp>
      <xdr:nvSpPr>
        <xdr:cNvPr id="10" name="Oval 10"/>
        <xdr:cNvSpPr>
          <a:spLocks/>
        </xdr:cNvSpPr>
      </xdr:nvSpPr>
      <xdr:spPr>
        <a:xfrm>
          <a:off x="6219825" y="561975"/>
          <a:ext cx="1333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</xdr:row>
      <xdr:rowOff>180975</xdr:rowOff>
    </xdr:from>
    <xdr:to>
      <xdr:col>7</xdr:col>
      <xdr:colOff>76200</xdr:colOff>
      <xdr:row>2</xdr:row>
      <xdr:rowOff>333375</xdr:rowOff>
    </xdr:to>
    <xdr:sp>
      <xdr:nvSpPr>
        <xdr:cNvPr id="11" name="Oval 11"/>
        <xdr:cNvSpPr>
          <a:spLocks/>
        </xdr:cNvSpPr>
      </xdr:nvSpPr>
      <xdr:spPr>
        <a:xfrm>
          <a:off x="5257800" y="552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2</xdr:row>
      <xdr:rowOff>180975</xdr:rowOff>
    </xdr:from>
    <xdr:to>
      <xdr:col>6</xdr:col>
      <xdr:colOff>76200</xdr:colOff>
      <xdr:row>2</xdr:row>
      <xdr:rowOff>333375</xdr:rowOff>
    </xdr:to>
    <xdr:sp>
      <xdr:nvSpPr>
        <xdr:cNvPr id="12" name="Oval 12"/>
        <xdr:cNvSpPr>
          <a:spLocks/>
        </xdr:cNvSpPr>
      </xdr:nvSpPr>
      <xdr:spPr>
        <a:xfrm>
          <a:off x="4419600" y="5524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2</xdr:row>
      <xdr:rowOff>190500</xdr:rowOff>
    </xdr:from>
    <xdr:to>
      <xdr:col>5</xdr:col>
      <xdr:colOff>133350</xdr:colOff>
      <xdr:row>2</xdr:row>
      <xdr:rowOff>333375</xdr:rowOff>
    </xdr:to>
    <xdr:sp>
      <xdr:nvSpPr>
        <xdr:cNvPr id="13" name="Oval 13"/>
        <xdr:cNvSpPr>
          <a:spLocks/>
        </xdr:cNvSpPr>
      </xdr:nvSpPr>
      <xdr:spPr>
        <a:xfrm>
          <a:off x="3562350" y="561975"/>
          <a:ext cx="1428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</xdr:row>
      <xdr:rowOff>180975</xdr:rowOff>
    </xdr:from>
    <xdr:to>
      <xdr:col>4</xdr:col>
      <xdr:colOff>57150</xdr:colOff>
      <xdr:row>2</xdr:row>
      <xdr:rowOff>333375</xdr:rowOff>
    </xdr:to>
    <xdr:sp>
      <xdr:nvSpPr>
        <xdr:cNvPr id="14" name="Oval 14"/>
        <xdr:cNvSpPr>
          <a:spLocks/>
        </xdr:cNvSpPr>
      </xdr:nvSpPr>
      <xdr:spPr>
        <a:xfrm>
          <a:off x="2705100" y="55245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2</xdr:row>
      <xdr:rowOff>171450</xdr:rowOff>
    </xdr:from>
    <xdr:to>
      <xdr:col>10</xdr:col>
      <xdr:colOff>76200</xdr:colOff>
      <xdr:row>2</xdr:row>
      <xdr:rowOff>333375</xdr:rowOff>
    </xdr:to>
    <xdr:sp>
      <xdr:nvSpPr>
        <xdr:cNvPr id="15" name="Oval 15"/>
        <xdr:cNvSpPr>
          <a:spLocks/>
        </xdr:cNvSpPr>
      </xdr:nvSpPr>
      <xdr:spPr>
        <a:xfrm>
          <a:off x="8334375" y="5429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2</xdr:row>
      <xdr:rowOff>133350</xdr:rowOff>
    </xdr:from>
    <xdr:to>
      <xdr:col>10</xdr:col>
      <xdr:colOff>314325</xdr:colOff>
      <xdr:row>2</xdr:row>
      <xdr:rowOff>333375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334375" y="50482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85725</xdr:rowOff>
    </xdr:from>
    <xdr:to>
      <xdr:col>8</xdr:col>
      <xdr:colOff>257175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05725" y="447675"/>
          <a:ext cx="257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3</xdr:col>
      <xdr:colOff>847725</xdr:colOff>
      <xdr:row>2</xdr:row>
      <xdr:rowOff>85725</xdr:rowOff>
    </xdr:from>
    <xdr:to>
      <xdr:col>4</xdr:col>
      <xdr:colOff>257175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76525" y="4476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1533525</xdr:colOff>
      <xdr:row>2</xdr:row>
      <xdr:rowOff>85725</xdr:rowOff>
    </xdr:from>
    <xdr:to>
      <xdr:col>7</xdr:col>
      <xdr:colOff>219075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96050" y="44767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4</xdr:col>
      <xdr:colOff>1038225</xdr:colOff>
      <xdr:row>2</xdr:row>
      <xdr:rowOff>66675</xdr:rowOff>
    </xdr:from>
    <xdr:to>
      <xdr:col>5</xdr:col>
      <xdr:colOff>371475</xdr:colOff>
      <xdr:row>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9525" y="42862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5</xdr:col>
      <xdr:colOff>990600</xdr:colOff>
      <xdr:row>2</xdr:row>
      <xdr:rowOff>76200</xdr:rowOff>
    </xdr:from>
    <xdr:to>
      <xdr:col>6</xdr:col>
      <xdr:colOff>285750</xdr:colOff>
      <xdr:row>4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48225" y="43815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0</xdr:colOff>
      <xdr:row>2</xdr:row>
      <xdr:rowOff>95250</xdr:rowOff>
    </xdr:from>
    <xdr:to>
      <xdr:col>8</xdr:col>
      <xdr:colOff>152400</xdr:colOff>
      <xdr:row>3</xdr:row>
      <xdr:rowOff>95250</xdr:rowOff>
    </xdr:to>
    <xdr:sp>
      <xdr:nvSpPr>
        <xdr:cNvPr id="6" name="Oval 6"/>
        <xdr:cNvSpPr>
          <a:spLocks/>
        </xdr:cNvSpPr>
      </xdr:nvSpPr>
      <xdr:spPr>
        <a:xfrm>
          <a:off x="7705725" y="457200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1524000</xdr:colOff>
      <xdr:row>2</xdr:row>
      <xdr:rowOff>114300</xdr:rowOff>
    </xdr:from>
    <xdr:to>
      <xdr:col>7</xdr:col>
      <xdr:colOff>19050</xdr:colOff>
      <xdr:row>3</xdr:row>
      <xdr:rowOff>104775</xdr:rowOff>
    </xdr:to>
    <xdr:sp>
      <xdr:nvSpPr>
        <xdr:cNvPr id="7" name="Oval 7"/>
        <xdr:cNvSpPr>
          <a:spLocks/>
        </xdr:cNvSpPr>
      </xdr:nvSpPr>
      <xdr:spPr>
        <a:xfrm>
          <a:off x="6486525" y="47625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</xdr:row>
      <xdr:rowOff>104775</xdr:rowOff>
    </xdr:from>
    <xdr:to>
      <xdr:col>6</xdr:col>
      <xdr:colOff>28575</xdr:colOff>
      <xdr:row>3</xdr:row>
      <xdr:rowOff>95250</xdr:rowOff>
    </xdr:to>
    <xdr:sp>
      <xdr:nvSpPr>
        <xdr:cNvPr id="8" name="Oval 8"/>
        <xdr:cNvSpPr>
          <a:spLocks/>
        </xdr:cNvSpPr>
      </xdr:nvSpPr>
      <xdr:spPr>
        <a:xfrm>
          <a:off x="4848225" y="46672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</xdr:row>
      <xdr:rowOff>114300</xdr:rowOff>
    </xdr:from>
    <xdr:to>
      <xdr:col>5</xdr:col>
      <xdr:colOff>95250</xdr:colOff>
      <xdr:row>3</xdr:row>
      <xdr:rowOff>85725</xdr:rowOff>
    </xdr:to>
    <xdr:sp>
      <xdr:nvSpPr>
        <xdr:cNvPr id="9" name="Oval 9"/>
        <xdr:cNvSpPr>
          <a:spLocks/>
        </xdr:cNvSpPr>
      </xdr:nvSpPr>
      <xdr:spPr>
        <a:xfrm>
          <a:off x="3819525" y="476250"/>
          <a:ext cx="1333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2</xdr:row>
      <xdr:rowOff>95250</xdr:rowOff>
    </xdr:from>
    <xdr:to>
      <xdr:col>4</xdr:col>
      <xdr:colOff>47625</xdr:colOff>
      <xdr:row>3</xdr:row>
      <xdr:rowOff>104775</xdr:rowOff>
    </xdr:to>
    <xdr:sp>
      <xdr:nvSpPr>
        <xdr:cNvPr id="10" name="Oval 10"/>
        <xdr:cNvSpPr>
          <a:spLocks/>
        </xdr:cNvSpPr>
      </xdr:nvSpPr>
      <xdr:spPr>
        <a:xfrm>
          <a:off x="2676525" y="457200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57</xdr:row>
      <xdr:rowOff>123825</xdr:rowOff>
    </xdr:from>
    <xdr:to>
      <xdr:col>11</xdr:col>
      <xdr:colOff>800100</xdr:colOff>
      <xdr:row>62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00400" y="9620250"/>
          <a:ext cx="123539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
R = Revised figures.
n.a. = Not applicable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85" zoomScaleSheetLayoutView="85" workbookViewId="0" topLeftCell="A1">
      <selection activeCell="H38" sqref="H38"/>
    </sheetView>
  </sheetViews>
  <sheetFormatPr defaultColWidth="9.140625" defaultRowHeight="12.75"/>
  <cols>
    <col min="1" max="1" width="3.28125" style="0" customWidth="1"/>
    <col min="3" max="3" width="39.421875" style="0" bestFit="1" customWidth="1"/>
    <col min="4" max="4" width="10.57421875" style="0" bestFit="1" customWidth="1"/>
    <col min="9" max="9" width="11.7109375" style="0" customWidth="1"/>
    <col min="10" max="10" width="10.7109375" style="0" customWidth="1"/>
  </cols>
  <sheetData>
    <row r="1" spans="1:11" ht="15.75">
      <c r="A1" s="20" t="str">
        <f>"Table E.1: Natural Gas Energy Balance "&amp;D4&amp;"-"&amp;H4&amp;" (PJ)"</f>
        <v>Table E.1: Natural Gas Energy Balance 2005-2009 (PJ)</v>
      </c>
      <c r="B1" s="21"/>
      <c r="C1" s="22"/>
      <c r="D1" s="22"/>
      <c r="E1" s="22"/>
      <c r="F1" s="22"/>
      <c r="G1" s="22"/>
      <c r="H1" s="22"/>
      <c r="I1" s="22"/>
      <c r="J1" s="22"/>
      <c r="K1" s="22"/>
    </row>
    <row r="2" spans="1:11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customHeight="1">
      <c r="A3" s="23"/>
      <c r="B3" s="368" t="s">
        <v>22</v>
      </c>
      <c r="C3" s="368"/>
      <c r="D3" s="351"/>
      <c r="E3" s="351"/>
      <c r="F3" s="351"/>
      <c r="G3" s="351"/>
      <c r="H3" s="375"/>
      <c r="I3" s="370" t="str">
        <f>"∆ "&amp;TEXT(D4,0)&amp;"/"&amp;TEXT(H4,0)&amp;" p.a."</f>
        <v>∆ 2005/2009 p.a.</v>
      </c>
      <c r="J3" s="373" t="str">
        <f>"∆ "&amp;TEXT(G4,0)&amp;"/"&amp;TEXT(H4,0)</f>
        <v>∆ 2008/2009</v>
      </c>
      <c r="K3" s="24"/>
    </row>
    <row r="4" spans="1:13" ht="16.5" customHeight="1">
      <c r="A4" s="25"/>
      <c r="B4" s="369"/>
      <c r="C4" s="369"/>
      <c r="D4" s="26">
        <f>E4-1</f>
        <v>2005</v>
      </c>
      <c r="E4" s="26">
        <f>F4-1</f>
        <v>2006</v>
      </c>
      <c r="F4" s="26">
        <f>G4-1</f>
        <v>2007</v>
      </c>
      <c r="G4" s="26">
        <f>H4-1</f>
        <v>2008</v>
      </c>
      <c r="H4" s="26">
        <f>M4</f>
        <v>2009</v>
      </c>
      <c r="I4" s="371"/>
      <c r="J4" s="374"/>
      <c r="K4" s="24"/>
      <c r="M4" s="27">
        <v>2009</v>
      </c>
    </row>
    <row r="5" spans="1:11" ht="15.75" thickBot="1">
      <c r="A5" s="28"/>
      <c r="B5" s="29"/>
      <c r="C5" s="29"/>
      <c r="D5" s="30"/>
      <c r="E5" s="30"/>
      <c r="F5" s="30"/>
      <c r="G5" s="30"/>
      <c r="H5" s="30"/>
      <c r="I5" s="372"/>
      <c r="J5" s="350"/>
      <c r="K5" s="24"/>
    </row>
    <row r="6" spans="1:11" ht="15" customHeight="1">
      <c r="A6" s="376" t="s">
        <v>23</v>
      </c>
      <c r="B6" s="31"/>
      <c r="C6" s="32" t="s">
        <v>24</v>
      </c>
      <c r="D6" s="33">
        <v>160.21197130082</v>
      </c>
      <c r="E6" s="33">
        <v>164.30797067309</v>
      </c>
      <c r="F6" s="33">
        <v>180.88489179438</v>
      </c>
      <c r="G6" s="33">
        <v>173.7826435566826</v>
      </c>
      <c r="H6" s="33">
        <v>180.24915743312</v>
      </c>
      <c r="I6" s="34">
        <f>((H6/D6)^(1/4))-1</f>
        <v>0.029898841892879835</v>
      </c>
      <c r="J6" s="35">
        <f>(H6/G6)-1</f>
        <v>0.03721035509698778</v>
      </c>
      <c r="K6" s="36"/>
    </row>
    <row r="7" spans="1:11" ht="15">
      <c r="A7" s="377"/>
      <c r="B7" s="31"/>
      <c r="C7" s="32" t="s">
        <v>25</v>
      </c>
      <c r="D7" s="37">
        <v>0.503014</v>
      </c>
      <c r="E7" s="37">
        <v>1.5923770000000002</v>
      </c>
      <c r="F7" s="37">
        <v>1.834757</v>
      </c>
      <c r="G7" s="37">
        <v>2.645803</v>
      </c>
      <c r="H7" s="37">
        <v>4.979696</v>
      </c>
      <c r="I7" s="34">
        <f>((H7/D7)^(1/4))-1</f>
        <v>0.7738042435659112</v>
      </c>
      <c r="J7" s="35">
        <f>(H7/G7)-1</f>
        <v>0.882111404363817</v>
      </c>
      <c r="K7" s="22"/>
    </row>
    <row r="8" spans="1:11" ht="15">
      <c r="A8" s="377"/>
      <c r="B8" s="31"/>
      <c r="C8" s="32" t="s">
        <v>26</v>
      </c>
      <c r="D8" s="37">
        <v>8.757346825393679</v>
      </c>
      <c r="E8" s="37">
        <v>7.832212103225278</v>
      </c>
      <c r="F8" s="37">
        <v>5.513438620471148</v>
      </c>
      <c r="G8" s="37">
        <v>4.212187097172306</v>
      </c>
      <c r="H8" s="37">
        <v>3.5662609879349834</v>
      </c>
      <c r="I8" s="34">
        <f>((H8/D8)^(1/4))-1</f>
        <v>-0.20115937416911844</v>
      </c>
      <c r="J8" s="35">
        <f>(H8/G8)-1</f>
        <v>-0.1533469654448495</v>
      </c>
      <c r="K8" s="22"/>
    </row>
    <row r="9" spans="1:11" ht="15">
      <c r="A9" s="377"/>
      <c r="B9" s="31"/>
      <c r="C9" s="32" t="s">
        <v>27</v>
      </c>
      <c r="D9" s="37">
        <v>0.784686</v>
      </c>
      <c r="E9" s="37">
        <v>0.8577839999999999</v>
      </c>
      <c r="F9" s="37">
        <v>3.9671710000000004</v>
      </c>
      <c r="G9" s="37">
        <v>6.933123</v>
      </c>
      <c r="H9" s="37">
        <v>6.6413496</v>
      </c>
      <c r="I9" s="34">
        <f>((H9/D9)^(1/4))-1</f>
        <v>0.7056507496510556</v>
      </c>
      <c r="J9" s="35">
        <f>(H9/G9)-1</f>
        <v>-0.042083978605312544</v>
      </c>
      <c r="K9" s="22"/>
    </row>
    <row r="10" spans="1:11" ht="15">
      <c r="A10" s="377"/>
      <c r="B10" s="31"/>
      <c r="C10" s="32" t="s">
        <v>28</v>
      </c>
      <c r="D10" s="37">
        <v>150.16692447542633</v>
      </c>
      <c r="E10" s="37">
        <v>154.02559756986471</v>
      </c>
      <c r="F10" s="37">
        <v>169.56952517390886</v>
      </c>
      <c r="G10" s="37">
        <v>159.99153045951027</v>
      </c>
      <c r="H10" s="37">
        <v>165.061850845185</v>
      </c>
      <c r="I10" s="34">
        <f>((H10/D10)^(1/4))-1</f>
        <v>0.02392490402789793</v>
      </c>
      <c r="J10" s="35">
        <f>(H10/G10)-1</f>
        <v>0.03169117997129178</v>
      </c>
      <c r="K10" s="22"/>
    </row>
    <row r="11" spans="1:11" ht="15.75" thickBot="1">
      <c r="A11" s="377"/>
      <c r="B11" s="31" t="str">
        <f>"-"</f>
        <v>-</v>
      </c>
      <c r="C11" s="38" t="s">
        <v>29</v>
      </c>
      <c r="D11" s="37">
        <v>-0.011</v>
      </c>
      <c r="E11" s="37">
        <v>-0.004</v>
      </c>
      <c r="F11" s="37">
        <v>0.025</v>
      </c>
      <c r="G11" s="37">
        <v>0.033549999999999996</v>
      </c>
      <c r="H11" s="37">
        <v>4.09167</v>
      </c>
      <c r="I11" s="39" t="s">
        <v>30</v>
      </c>
      <c r="J11" s="35" t="s">
        <v>30</v>
      </c>
      <c r="K11" s="22"/>
    </row>
    <row r="12" spans="1:11" ht="16.5" thickBot="1">
      <c r="A12" s="377"/>
      <c r="B12" s="40" t="s">
        <v>31</v>
      </c>
      <c r="C12" s="41"/>
      <c r="D12" s="42">
        <f>D6-D7-D8-D9-D11</f>
        <v>150.17792447542632</v>
      </c>
      <c r="E12" s="42">
        <f>E6-E7-E8-E9-E11</f>
        <v>154.0295975698647</v>
      </c>
      <c r="F12" s="42">
        <f>F6-F7-F8-F9-F11</f>
        <v>169.54452517390885</v>
      </c>
      <c r="G12" s="42">
        <f>G6-G7-G8-G9-G11</f>
        <v>159.95798045951028</v>
      </c>
      <c r="H12" s="42">
        <f>H6-H7-H8-H9-H11</f>
        <v>160.970180845185</v>
      </c>
      <c r="I12" s="43">
        <f>((H12/D12)^(1/4))-1</f>
        <v>0.01750097375314863</v>
      </c>
      <c r="J12" s="44">
        <f aca="true" t="shared" si="0" ref="J12:J19">(H12/G12)-1</f>
        <v>0.0063279142607763905</v>
      </c>
      <c r="K12" s="22"/>
    </row>
    <row r="13" spans="1:11" ht="16.5" thickBot="1">
      <c r="A13" s="377"/>
      <c r="B13" s="45" t="s">
        <v>32</v>
      </c>
      <c r="C13" s="46"/>
      <c r="D13" s="47">
        <f>SUM(D14:D17)</f>
        <v>-86.32872799696253</v>
      </c>
      <c r="E13" s="47">
        <f>SUM(E14:E17)</f>
        <v>-87.68659440942201</v>
      </c>
      <c r="F13" s="47">
        <f>SUM(F14:F17)</f>
        <v>-105.17536027110147</v>
      </c>
      <c r="G13" s="47">
        <f>SUM(G14:G17)</f>
        <v>-91.16766480298001</v>
      </c>
      <c r="H13" s="47">
        <f>SUM(H14:H17)</f>
        <v>-78.57054883264463</v>
      </c>
      <c r="I13" s="43">
        <f aca="true" t="shared" si="1" ref="I13:I19">((H13/D13)^(1/4))-1</f>
        <v>-0.023266437422162722</v>
      </c>
      <c r="J13" s="44">
        <f t="shared" si="0"/>
        <v>-0.13817526200280184</v>
      </c>
      <c r="K13" s="22"/>
    </row>
    <row r="14" spans="1:11" ht="15">
      <c r="A14" s="377"/>
      <c r="B14" s="379"/>
      <c r="C14" s="38" t="s">
        <v>33</v>
      </c>
      <c r="D14" s="37">
        <v>-56.62231142194967</v>
      </c>
      <c r="E14" s="37">
        <v>-60.104354966</v>
      </c>
      <c r="F14" s="37">
        <v>-75.34767363499999</v>
      </c>
      <c r="G14" s="37">
        <v>-60.913612574</v>
      </c>
      <c r="H14" s="37">
        <v>-53.708039639999996</v>
      </c>
      <c r="I14" s="48">
        <f t="shared" si="1"/>
        <v>-0.013123229077053544</v>
      </c>
      <c r="J14" s="49">
        <f t="shared" si="0"/>
        <v>-0.11829166962058635</v>
      </c>
      <c r="K14" s="22"/>
    </row>
    <row r="15" spans="1:11" ht="15">
      <c r="A15" s="377"/>
      <c r="B15" s="380"/>
      <c r="C15" s="38" t="s">
        <v>34</v>
      </c>
      <c r="D15" s="37">
        <v>-23.593525544550502</v>
      </c>
      <c r="E15" s="37">
        <v>-21.2967288583159</v>
      </c>
      <c r="F15" s="37">
        <v>-22.580318825175876</v>
      </c>
      <c r="G15" s="37">
        <v>-23.274564974200707</v>
      </c>
      <c r="H15" s="37">
        <v>-18.01679938068465</v>
      </c>
      <c r="I15" s="34">
        <f t="shared" si="1"/>
        <v>-0.06519462633824269</v>
      </c>
      <c r="J15" s="35">
        <f t="shared" si="0"/>
        <v>-0.22590177729827232</v>
      </c>
      <c r="K15" s="22"/>
    </row>
    <row r="16" spans="1:11" ht="15">
      <c r="A16" s="377"/>
      <c r="B16" s="380"/>
      <c r="C16" s="32" t="s">
        <v>35</v>
      </c>
      <c r="D16" s="37">
        <v>-5.350740941629861</v>
      </c>
      <c r="E16" s="37">
        <v>-5.562496082145038</v>
      </c>
      <c r="F16" s="37">
        <v>-6.468566537659934</v>
      </c>
      <c r="G16" s="37">
        <v>-6.199521072513641</v>
      </c>
      <c r="H16" s="37">
        <v>-6.0445364</v>
      </c>
      <c r="I16" s="34">
        <f>((H16/D16)^(1/4))-1</f>
        <v>0.030949205021816306</v>
      </c>
      <c r="J16" s="35">
        <f>(H16/G16)-1</f>
        <v>-0.024999458942205233</v>
      </c>
      <c r="K16" s="22"/>
    </row>
    <row r="17" spans="1:11" ht="15.75" thickBot="1">
      <c r="A17" s="378"/>
      <c r="B17" s="381"/>
      <c r="C17" s="32" t="s">
        <v>36</v>
      </c>
      <c r="D17" s="37">
        <v>-0.7621500888324874</v>
      </c>
      <c r="E17" s="37">
        <v>-0.7230145029610828</v>
      </c>
      <c r="F17" s="37">
        <v>-0.7788012732656514</v>
      </c>
      <c r="G17" s="37">
        <v>-0.7799661822656515</v>
      </c>
      <c r="H17" s="37">
        <v>-0.80117341196</v>
      </c>
      <c r="I17" s="34">
        <f t="shared" si="1"/>
        <v>0.012561722542650422</v>
      </c>
      <c r="J17" s="35">
        <f t="shared" si="0"/>
        <v>0.02718993486710608</v>
      </c>
      <c r="K17" s="22"/>
    </row>
    <row r="18" spans="1:11" ht="16.5" thickBot="1">
      <c r="A18" s="50" t="s">
        <v>37</v>
      </c>
      <c r="B18" s="51"/>
      <c r="C18" s="51"/>
      <c r="D18" s="42">
        <v>-12.55907044114733</v>
      </c>
      <c r="E18" s="42">
        <v>-14.615029734077483</v>
      </c>
      <c r="F18" s="42">
        <v>-15.007243812887133</v>
      </c>
      <c r="G18" s="42">
        <v>-17.811758408767925</v>
      </c>
      <c r="H18" s="42">
        <v>-24.47127408988939</v>
      </c>
      <c r="I18" s="43">
        <f>((H18/D18)^(1/4))-1</f>
        <v>0.18147563893407215</v>
      </c>
      <c r="J18" s="44">
        <f>(H18/G18)-1</f>
        <v>0.37388311295774623</v>
      </c>
      <c r="K18" s="22"/>
    </row>
    <row r="19" spans="1:11" ht="16.5" thickBot="1">
      <c r="A19" s="40" t="s">
        <v>38</v>
      </c>
      <c r="B19" s="51"/>
      <c r="C19" s="51"/>
      <c r="D19" s="42">
        <f>D12+D13+D18</f>
        <v>51.29012603731647</v>
      </c>
      <c r="E19" s="42">
        <f>E12+E13+E18</f>
        <v>51.72797342636521</v>
      </c>
      <c r="F19" s="42">
        <f>F12+F13+F18</f>
        <v>49.36192108992025</v>
      </c>
      <c r="G19" s="42">
        <f>G12+G13+G18</f>
        <v>50.97855724776234</v>
      </c>
      <c r="H19" s="42">
        <f>H12+H13+H18</f>
        <v>57.92835792265099</v>
      </c>
      <c r="I19" s="43">
        <f t="shared" si="1"/>
        <v>0.030894833037008684</v>
      </c>
      <c r="J19" s="44">
        <f t="shared" si="0"/>
        <v>0.13632792001373684</v>
      </c>
      <c r="K19" s="22"/>
    </row>
    <row r="20" spans="1:11" ht="16.5" thickBot="1">
      <c r="A20" s="52"/>
      <c r="B20" s="53"/>
      <c r="C20" s="53"/>
      <c r="D20" s="54"/>
      <c r="E20" s="54"/>
      <c r="F20" s="54"/>
      <c r="G20" s="54"/>
      <c r="H20" s="54"/>
      <c r="I20" s="48"/>
      <c r="J20" s="49"/>
      <c r="K20" s="22"/>
    </row>
    <row r="21" spans="1:11" ht="15" customHeight="1">
      <c r="A21" s="365" t="s">
        <v>39</v>
      </c>
      <c r="B21" s="55"/>
      <c r="C21" s="56" t="s">
        <v>40</v>
      </c>
      <c r="D21" s="33">
        <v>1.77849</v>
      </c>
      <c r="E21" s="33">
        <v>1.86747</v>
      </c>
      <c r="F21" s="33">
        <v>1.8044099999999998</v>
      </c>
      <c r="G21" s="33">
        <v>1.61983</v>
      </c>
      <c r="H21" s="33">
        <v>1.8221500000000002</v>
      </c>
      <c r="I21" s="48">
        <f aca="true" t="shared" si="2" ref="I21:I26">((H21/D21)^(1/4))-1</f>
        <v>0.006081526066805232</v>
      </c>
      <c r="J21" s="49">
        <f aca="true" t="shared" si="3" ref="J21:J26">(H21/G21)-1</f>
        <v>0.1249019958884574</v>
      </c>
      <c r="K21" s="22"/>
    </row>
    <row r="22" spans="1:11" ht="15">
      <c r="A22" s="366"/>
      <c r="B22" s="30"/>
      <c r="C22" s="57" t="s">
        <v>41</v>
      </c>
      <c r="D22" s="37">
        <v>34.61843800285266</v>
      </c>
      <c r="E22" s="37">
        <v>35.93210866892252</v>
      </c>
      <c r="F22" s="37">
        <v>34.283965764524254</v>
      </c>
      <c r="G22" s="37">
        <v>35.97407291170593</v>
      </c>
      <c r="H22" s="37">
        <v>44.34410810191062</v>
      </c>
      <c r="I22" s="34">
        <f t="shared" si="2"/>
        <v>0.06385420364738814</v>
      </c>
      <c r="J22" s="35">
        <f t="shared" si="3"/>
        <v>0.23266854466959974</v>
      </c>
      <c r="K22" s="22"/>
    </row>
    <row r="23" spans="1:11" ht="15">
      <c r="A23" s="366"/>
      <c r="B23" s="30"/>
      <c r="C23" s="57" t="s">
        <v>42</v>
      </c>
      <c r="D23" s="37">
        <v>7.6331161445348465</v>
      </c>
      <c r="E23" s="37">
        <v>5.229057258992236</v>
      </c>
      <c r="F23" s="37">
        <v>5.04583744473035</v>
      </c>
      <c r="G23" s="37">
        <v>4.370347912443159</v>
      </c>
      <c r="H23" s="37">
        <v>6.068896713</v>
      </c>
      <c r="I23" s="34">
        <f t="shared" si="2"/>
        <v>-0.05571743965033171</v>
      </c>
      <c r="J23" s="35">
        <f t="shared" si="3"/>
        <v>0.38865299390027275</v>
      </c>
      <c r="K23" s="22"/>
    </row>
    <row r="24" spans="1:11" ht="15">
      <c r="A24" s="366"/>
      <c r="B24" s="30"/>
      <c r="C24" s="57" t="s">
        <v>43</v>
      </c>
      <c r="D24" s="37">
        <v>0.019003363465154667</v>
      </c>
      <c r="E24" s="37">
        <v>0.01974224900776424</v>
      </c>
      <c r="F24" s="37">
        <v>0.027882063269649423</v>
      </c>
      <c r="G24" s="37">
        <v>0.037126208890174074</v>
      </c>
      <c r="H24" s="37">
        <v>0.03794023999999999</v>
      </c>
      <c r="I24" s="34">
        <f t="shared" si="2"/>
        <v>0.18868668968512825</v>
      </c>
      <c r="J24" s="35">
        <f t="shared" si="3"/>
        <v>0.021926049929686275</v>
      </c>
      <c r="K24" s="22"/>
    </row>
    <row r="25" spans="1:11" ht="15.75" thickBot="1">
      <c r="A25" s="367"/>
      <c r="B25" s="58"/>
      <c r="C25" s="59" t="s">
        <v>44</v>
      </c>
      <c r="D25" s="60">
        <v>6.483779999999999</v>
      </c>
      <c r="E25" s="60">
        <v>6.55804</v>
      </c>
      <c r="F25" s="60">
        <v>5.626530000000001</v>
      </c>
      <c r="G25" s="60">
        <v>5.436800224999999</v>
      </c>
      <c r="H25" s="60">
        <v>6.787851314</v>
      </c>
      <c r="I25" s="34">
        <f t="shared" si="2"/>
        <v>0.011523583084325661</v>
      </c>
      <c r="J25" s="35">
        <f t="shared" si="3"/>
        <v>0.248501146462486</v>
      </c>
      <c r="K25" s="22"/>
    </row>
    <row r="26" spans="1:11" ht="16.5" thickBot="1">
      <c r="A26" s="61" t="s">
        <v>45</v>
      </c>
      <c r="B26" s="62"/>
      <c r="C26" s="62"/>
      <c r="D26" s="63">
        <f>SUM(D21:D25)</f>
        <v>50.532827510852655</v>
      </c>
      <c r="E26" s="63">
        <f>SUM(E21:E25)</f>
        <v>49.60641817692251</v>
      </c>
      <c r="F26" s="63">
        <f>SUM(F21:F25)</f>
        <v>46.78862527252426</v>
      </c>
      <c r="G26" s="63">
        <f>SUM(G21:G25)</f>
        <v>47.43817725803926</v>
      </c>
      <c r="H26" s="63">
        <f>SUM(H21:H25)</f>
        <v>59.06094636891062</v>
      </c>
      <c r="I26" s="43">
        <f t="shared" si="2"/>
        <v>0.03975663535971452</v>
      </c>
      <c r="J26" s="44">
        <f t="shared" si="3"/>
        <v>0.2450087626185442</v>
      </c>
      <c r="K26" s="22"/>
    </row>
    <row r="27" spans="1:11" ht="16.5" thickBot="1">
      <c r="A27" s="64"/>
      <c r="B27" s="65"/>
      <c r="C27" s="65"/>
      <c r="D27" s="54"/>
      <c r="E27" s="54"/>
      <c r="F27" s="54"/>
      <c r="G27" s="54"/>
      <c r="H27" s="54"/>
      <c r="I27" s="66"/>
      <c r="J27" s="67"/>
      <c r="K27" s="22"/>
    </row>
    <row r="28" spans="1:11" ht="16.5" thickBot="1">
      <c r="A28" s="40" t="s">
        <v>46</v>
      </c>
      <c r="B28" s="51"/>
      <c r="C28" s="51"/>
      <c r="D28" s="42">
        <f>D19-D26</f>
        <v>0.7572985264638135</v>
      </c>
      <c r="E28" s="42">
        <f>E19-E26</f>
        <v>2.1215552494427</v>
      </c>
      <c r="F28" s="42">
        <f>F19-F26</f>
        <v>2.5732958173959943</v>
      </c>
      <c r="G28" s="42">
        <f>G19-G26</f>
        <v>3.5403799897230783</v>
      </c>
      <c r="H28" s="42">
        <f>H19-H26</f>
        <v>-1.132588446259632</v>
      </c>
      <c r="I28" s="68" t="s">
        <v>30</v>
      </c>
      <c r="J28" s="69" t="s">
        <v>30</v>
      </c>
      <c r="K28" s="22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mergeCells count="7">
    <mergeCell ref="A21:A25"/>
    <mergeCell ref="B3:C4"/>
    <mergeCell ref="I3:I5"/>
    <mergeCell ref="J3:J5"/>
    <mergeCell ref="D3:H3"/>
    <mergeCell ref="A6:A17"/>
    <mergeCell ref="B14:B17"/>
  </mergeCells>
  <conditionalFormatting sqref="K6:L40 F20:H40 F13:F17 H13:H17 F11 G15:G17">
    <cfRule type="cellIs" priority="1" dxfId="0" operator="notBetween" stopIfTrue="1">
      <formula>#REF!-#REF!</formula>
      <formula>#REF!+#REF!</formula>
    </cfRule>
  </conditionalFormatting>
  <conditionalFormatting sqref="K42:K49">
    <cfRule type="cellIs" priority="2" dxfId="0" operator="notBetween" stopIfTrue="1">
      <formula>#REF!-#REF!</formula>
      <formula>#REF!+#REF!</formula>
    </cfRule>
  </conditionalFormatting>
  <conditionalFormatting sqref="L42:L45">
    <cfRule type="cellIs" priority="3" dxfId="0" operator="notBetween" stopIfTrue="1">
      <formula>#REF!-#REF!</formula>
      <formula>#REF!+#REF!</formula>
    </cfRule>
  </conditionalFormatting>
  <conditionalFormatting sqref="I27:J40">
    <cfRule type="cellIs" priority="4" dxfId="0" operator="notBetween" stopIfTrue="1">
      <formula>#REF!-#REF!</formula>
      <formula>#REF!+#REF!</formula>
    </cfRule>
  </conditionalFormatting>
  <conditionalFormatting sqref="H42:H45">
    <cfRule type="cellIs" priority="5" dxfId="0" operator="notBetween" stopIfTrue="1">
      <formula>#REF!-#REF!</formula>
      <formula>#REF!+#REF!</formula>
    </cfRule>
  </conditionalFormatting>
  <conditionalFormatting sqref="I42:J45">
    <cfRule type="cellIs" priority="6" dxfId="0" operator="notBetween" stopIfTrue="1">
      <formula>#REF!-#REF!</formula>
      <formula>#REF!+#REF!</formula>
    </cfRule>
  </conditionalFormatting>
  <conditionalFormatting sqref="F46:F49 D42:E49">
    <cfRule type="cellIs" priority="7" dxfId="0" operator="between" stopIfTrue="1">
      <formula>#REF!-0.1</formula>
      <formula>#REF!+0.1</formula>
    </cfRule>
  </conditionalFormatting>
  <conditionalFormatting sqref="F42:F45 D29:E39 E19:H19 E20:E28 D19:D20 D26:D28 D18:H18">
    <cfRule type="cellIs" priority="8" dxfId="0" operator="notBetween" stopIfTrue="1">
      <formula>#REF!-#REF!</formula>
      <formula>#REF!+#REF!</formula>
    </cfRule>
  </conditionalFormatting>
  <conditionalFormatting sqref="G42:G45">
    <cfRule type="cellIs" priority="9" dxfId="0" operator="notBetween" stopIfTrue="1">
      <formula>#REF!-#REF!</formula>
      <formula>#REF!+#REF!</formula>
    </cfRule>
  </conditionalFormatting>
  <printOptions/>
  <pageMargins left="0.45" right="0.33" top="0.77" bottom="0.69" header="0.5" footer="0.5"/>
  <pageSetup fitToHeight="1" fitToWidth="1"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="85" zoomScaleNormal="85" zoomScaleSheetLayoutView="85" workbookViewId="0" topLeftCell="A1">
      <selection activeCell="T33" sqref="T33"/>
    </sheetView>
  </sheetViews>
  <sheetFormatPr defaultColWidth="9.140625" defaultRowHeight="12.75"/>
  <cols>
    <col min="1" max="1" width="10.7109375" style="92" customWidth="1"/>
    <col min="2" max="2" width="7.7109375" style="92" customWidth="1"/>
    <col min="3" max="3" width="2.8515625" style="92" customWidth="1"/>
    <col min="4" max="4" width="12.140625" style="92" customWidth="1"/>
    <col min="5" max="5" width="13.140625" style="92" customWidth="1"/>
    <col min="6" max="6" width="12.00390625" style="92" customWidth="1"/>
    <col min="7" max="7" width="10.8515625" style="92" customWidth="1"/>
    <col min="8" max="8" width="12.00390625" style="92" bestFit="1" customWidth="1"/>
    <col min="9" max="9" width="8.00390625" style="92" bestFit="1" customWidth="1"/>
    <col min="10" max="10" width="13.28125" style="92" customWidth="1"/>
    <col min="11" max="11" width="17.140625" style="92" customWidth="1"/>
    <col min="12" max="12" width="10.00390625" style="92" customWidth="1"/>
    <col min="13" max="13" width="11.28125" style="92" customWidth="1"/>
    <col min="14" max="14" width="8.8515625" style="92" customWidth="1"/>
    <col min="15" max="15" width="8.7109375" style="92" customWidth="1"/>
    <col min="16" max="16" width="7.00390625" style="92" bestFit="1" customWidth="1"/>
    <col min="17" max="17" width="8.00390625" style="92" bestFit="1" customWidth="1"/>
    <col min="18" max="16384" width="9.140625" style="92" customWidth="1"/>
  </cols>
  <sheetData>
    <row r="1" spans="1:3" ht="15.75">
      <c r="A1" s="91" t="s">
        <v>60</v>
      </c>
      <c r="B1" s="91"/>
      <c r="C1" s="91"/>
    </row>
    <row r="2" ht="13.5" thickBot="1"/>
    <row r="3" spans="1:17" ht="12.75" customHeight="1">
      <c r="A3" s="413" t="s">
        <v>61</v>
      </c>
      <c r="B3" s="414"/>
      <c r="C3" s="415"/>
      <c r="D3" s="425" t="s">
        <v>62</v>
      </c>
      <c r="E3" s="426"/>
      <c r="F3" s="426"/>
      <c r="G3" s="426"/>
      <c r="H3" s="426"/>
      <c r="I3" s="427"/>
      <c r="J3" s="428" t="s">
        <v>73</v>
      </c>
      <c r="K3" s="426" t="s">
        <v>74</v>
      </c>
      <c r="L3" s="426"/>
      <c r="M3" s="426"/>
      <c r="N3" s="426"/>
      <c r="O3" s="426"/>
      <c r="P3" s="427"/>
      <c r="Q3" s="423" t="s">
        <v>14</v>
      </c>
    </row>
    <row r="4" spans="1:17" ht="38.25">
      <c r="A4" s="416"/>
      <c r="B4" s="417"/>
      <c r="C4" s="418"/>
      <c r="D4" s="150" t="s">
        <v>33</v>
      </c>
      <c r="E4" s="150" t="s">
        <v>75</v>
      </c>
      <c r="F4" s="150" t="s">
        <v>63</v>
      </c>
      <c r="G4" s="150" t="s">
        <v>35</v>
      </c>
      <c r="H4" s="150" t="s">
        <v>64</v>
      </c>
      <c r="I4" s="151" t="s">
        <v>14</v>
      </c>
      <c r="J4" s="429"/>
      <c r="K4" s="150" t="s">
        <v>65</v>
      </c>
      <c r="L4" s="152" t="s">
        <v>42</v>
      </c>
      <c r="M4" s="153" t="s">
        <v>76</v>
      </c>
      <c r="N4" s="152" t="s">
        <v>77</v>
      </c>
      <c r="O4" s="154" t="s">
        <v>78</v>
      </c>
      <c r="P4" s="155" t="s">
        <v>14</v>
      </c>
      <c r="Q4" s="424"/>
    </row>
    <row r="5" spans="1:17" ht="12.75">
      <c r="A5" s="156">
        <v>1990</v>
      </c>
      <c r="B5" s="157"/>
      <c r="C5" s="157"/>
      <c r="D5" s="158">
        <v>56.97408810153142</v>
      </c>
      <c r="E5" s="159">
        <v>0.7140003000000797</v>
      </c>
      <c r="F5" s="159">
        <v>34.90235009213492</v>
      </c>
      <c r="G5" s="159">
        <v>3.5853518942610005</v>
      </c>
      <c r="H5" s="159">
        <v>0.11993362098138746</v>
      </c>
      <c r="I5" s="160">
        <f>SUM(D5:H5)</f>
        <v>96.2957240089088</v>
      </c>
      <c r="J5" s="161">
        <v>13.979448257737742</v>
      </c>
      <c r="K5" s="162" t="s">
        <v>66</v>
      </c>
      <c r="L5" s="163" t="s">
        <v>66</v>
      </c>
      <c r="M5" s="163">
        <v>3.492</v>
      </c>
      <c r="N5" s="163" t="s">
        <v>66</v>
      </c>
      <c r="O5" s="164">
        <v>2.65</v>
      </c>
      <c r="P5" s="163"/>
      <c r="Q5" s="165"/>
    </row>
    <row r="6" spans="1:17" ht="12.75">
      <c r="A6" s="156">
        <v>1991</v>
      </c>
      <c r="B6" s="157"/>
      <c r="C6" s="157"/>
      <c r="D6" s="158">
        <v>69.47694899215342</v>
      </c>
      <c r="E6" s="159">
        <v>0.8025962999999057</v>
      </c>
      <c r="F6" s="159">
        <v>29.044925522105135</v>
      </c>
      <c r="G6" s="159">
        <v>3.654236447284</v>
      </c>
      <c r="H6" s="159">
        <v>0.11993362098138746</v>
      </c>
      <c r="I6" s="160">
        <f aca="true" t="shared" si="0" ref="I6:I32">SUM(D6:H6)</f>
        <v>103.09864088252385</v>
      </c>
      <c r="J6" s="158">
        <v>20.483686311914884</v>
      </c>
      <c r="K6" s="166" t="s">
        <v>66</v>
      </c>
      <c r="L6" s="167" t="s">
        <v>66</v>
      </c>
      <c r="M6" s="167">
        <v>3.767</v>
      </c>
      <c r="N6" s="167" t="s">
        <v>66</v>
      </c>
      <c r="O6" s="168">
        <v>2.662</v>
      </c>
      <c r="P6" s="167"/>
      <c r="Q6" s="165"/>
    </row>
    <row r="7" spans="1:17" ht="12.75">
      <c r="A7" s="156">
        <v>1992</v>
      </c>
      <c r="B7" s="157"/>
      <c r="C7" s="157"/>
      <c r="D7" s="158">
        <v>74.84433946675797</v>
      </c>
      <c r="E7" s="159">
        <v>0.8438447999999799</v>
      </c>
      <c r="F7" s="159">
        <v>35.224190585824275</v>
      </c>
      <c r="G7" s="159">
        <v>4.291774</v>
      </c>
      <c r="H7" s="159">
        <v>0.1199336209813876</v>
      </c>
      <c r="I7" s="160">
        <f t="shared" si="0"/>
        <v>115.32408247356362</v>
      </c>
      <c r="J7" s="158">
        <v>17.78829093229458</v>
      </c>
      <c r="K7" s="166" t="s">
        <v>66</v>
      </c>
      <c r="L7" s="167" t="s">
        <v>66</v>
      </c>
      <c r="M7" s="167">
        <v>4.284</v>
      </c>
      <c r="N7" s="167" t="s">
        <v>66</v>
      </c>
      <c r="O7" s="168">
        <v>2.459</v>
      </c>
      <c r="P7" s="167"/>
      <c r="Q7" s="165"/>
    </row>
    <row r="8" spans="1:17" ht="12.75">
      <c r="A8" s="156">
        <v>1993</v>
      </c>
      <c r="B8" s="157"/>
      <c r="C8" s="157"/>
      <c r="D8" s="158">
        <v>69.09622083985008</v>
      </c>
      <c r="E8" s="159">
        <v>0.8865378000000024</v>
      </c>
      <c r="F8" s="159">
        <v>32.77053261686064</v>
      </c>
      <c r="G8" s="159">
        <v>4.399507</v>
      </c>
      <c r="H8" s="159">
        <v>0.11993362098138746</v>
      </c>
      <c r="I8" s="160">
        <f t="shared" si="0"/>
        <v>107.27273187769211</v>
      </c>
      <c r="J8" s="158">
        <v>19.77212608031007</v>
      </c>
      <c r="K8" s="166" t="s">
        <v>66</v>
      </c>
      <c r="L8" s="167" t="s">
        <v>66</v>
      </c>
      <c r="M8" s="167">
        <v>4.327</v>
      </c>
      <c r="N8" s="167" t="s">
        <v>66</v>
      </c>
      <c r="O8" s="168">
        <v>2.274</v>
      </c>
      <c r="P8" s="167"/>
      <c r="Q8" s="165"/>
    </row>
    <row r="9" spans="1:17" ht="12.75">
      <c r="A9" s="156">
        <v>1994</v>
      </c>
      <c r="B9" s="157"/>
      <c r="C9" s="157"/>
      <c r="D9" s="158">
        <v>54.7034453757524</v>
      </c>
      <c r="E9" s="159">
        <v>2.2545531299999992</v>
      </c>
      <c r="F9" s="159">
        <v>25.587813521757646</v>
      </c>
      <c r="G9" s="159">
        <v>4.7684169999999995</v>
      </c>
      <c r="H9" s="159">
        <v>0.16759519670050763</v>
      </c>
      <c r="I9" s="160">
        <f t="shared" si="0"/>
        <v>87.48182422421054</v>
      </c>
      <c r="J9" s="158">
        <v>24.70770264263111</v>
      </c>
      <c r="K9" s="166" t="s">
        <v>66</v>
      </c>
      <c r="L9" s="167" t="s">
        <v>66</v>
      </c>
      <c r="M9" s="167">
        <v>4.53</v>
      </c>
      <c r="N9" s="167" t="s">
        <v>66</v>
      </c>
      <c r="O9" s="168">
        <v>1.834</v>
      </c>
      <c r="P9" s="167"/>
      <c r="Q9" s="165"/>
    </row>
    <row r="10" spans="1:17" ht="12.75">
      <c r="A10" s="156">
        <v>1995</v>
      </c>
      <c r="B10" s="157"/>
      <c r="C10" s="157"/>
      <c r="D10" s="158">
        <v>44.066876119155815</v>
      </c>
      <c r="E10" s="159">
        <v>3.924533442398033</v>
      </c>
      <c r="F10" s="159">
        <v>15.4886713766334</v>
      </c>
      <c r="G10" s="159">
        <v>4.720312</v>
      </c>
      <c r="H10" s="159">
        <v>0.24716751903553297</v>
      </c>
      <c r="I10" s="160">
        <f t="shared" si="0"/>
        <v>68.44756045722278</v>
      </c>
      <c r="J10" s="158">
        <v>36.40253725990037</v>
      </c>
      <c r="K10" s="166" t="s">
        <v>66</v>
      </c>
      <c r="L10" s="167" t="s">
        <v>66</v>
      </c>
      <c r="M10" s="167">
        <v>4.454</v>
      </c>
      <c r="N10" s="167" t="s">
        <v>66</v>
      </c>
      <c r="O10" s="168">
        <v>1.423</v>
      </c>
      <c r="P10" s="167"/>
      <c r="Q10" s="165"/>
    </row>
    <row r="11" spans="1:17" ht="12.75">
      <c r="A11" s="156">
        <v>1996</v>
      </c>
      <c r="B11" s="157"/>
      <c r="C11" s="157"/>
      <c r="D11" s="158">
        <v>58.36343519267665</v>
      </c>
      <c r="E11" s="159">
        <v>7.256993421763085</v>
      </c>
      <c r="F11" s="159">
        <v>9.375311127161106</v>
      </c>
      <c r="G11" s="159">
        <v>5.430866</v>
      </c>
      <c r="H11" s="159">
        <v>0.2528379822335025</v>
      </c>
      <c r="I11" s="160">
        <f t="shared" si="0"/>
        <v>80.67944372383434</v>
      </c>
      <c r="J11" s="158">
        <v>47.58389639624097</v>
      </c>
      <c r="K11" s="166" t="s">
        <v>66</v>
      </c>
      <c r="L11" s="167" t="s">
        <v>66</v>
      </c>
      <c r="M11" s="167">
        <v>4.669</v>
      </c>
      <c r="N11" s="167" t="s">
        <v>66</v>
      </c>
      <c r="O11" s="168">
        <v>1.056</v>
      </c>
      <c r="P11" s="167"/>
      <c r="Q11" s="165"/>
    </row>
    <row r="12" spans="1:17" ht="12.75">
      <c r="A12" s="156">
        <v>1997</v>
      </c>
      <c r="B12" s="157"/>
      <c r="C12" s="157"/>
      <c r="D12" s="158">
        <v>73.33452636782815</v>
      </c>
      <c r="E12" s="159">
        <v>15.357346477390806</v>
      </c>
      <c r="F12" s="159">
        <v>0.7599638533525779</v>
      </c>
      <c r="G12" s="159">
        <v>5.723048</v>
      </c>
      <c r="H12" s="159">
        <v>0.27896949027072754</v>
      </c>
      <c r="I12" s="160">
        <f t="shared" si="0"/>
        <v>95.45385418884226</v>
      </c>
      <c r="J12" s="158">
        <v>48.921914887408434</v>
      </c>
      <c r="K12" s="166" t="s">
        <v>66</v>
      </c>
      <c r="L12" s="167" t="s">
        <v>66</v>
      </c>
      <c r="M12" s="167">
        <v>4.957</v>
      </c>
      <c r="N12" s="167" t="s">
        <v>66</v>
      </c>
      <c r="O12" s="168">
        <v>0.756</v>
      </c>
      <c r="P12" s="167"/>
      <c r="Q12" s="165"/>
    </row>
    <row r="13" spans="1:17" ht="12.75">
      <c r="A13" s="156">
        <v>1998</v>
      </c>
      <c r="B13" s="157"/>
      <c r="C13" s="157"/>
      <c r="D13" s="158">
        <v>50.285004928430425</v>
      </c>
      <c r="E13" s="159">
        <v>18.473701226140655</v>
      </c>
      <c r="F13" s="159">
        <v>0</v>
      </c>
      <c r="G13" s="159">
        <v>5.56754203635</v>
      </c>
      <c r="H13" s="159">
        <v>0.41177559221658205</v>
      </c>
      <c r="I13" s="160">
        <f t="shared" si="0"/>
        <v>74.73802378313768</v>
      </c>
      <c r="J13" s="158">
        <v>46.3044586907523</v>
      </c>
      <c r="K13" s="166" t="s">
        <v>66</v>
      </c>
      <c r="L13" s="167" t="s">
        <v>66</v>
      </c>
      <c r="M13" s="167">
        <v>5.129</v>
      </c>
      <c r="N13" s="167" t="s">
        <v>66</v>
      </c>
      <c r="O13" s="168">
        <v>0.508</v>
      </c>
      <c r="P13" s="167"/>
      <c r="Q13" s="165"/>
    </row>
    <row r="14" spans="1:18" ht="12.75">
      <c r="A14" s="156">
        <v>1999</v>
      </c>
      <c r="B14" s="157"/>
      <c r="C14" s="157"/>
      <c r="D14" s="158">
        <v>66.54190636284105</v>
      </c>
      <c r="E14" s="159">
        <v>18.82320751788256</v>
      </c>
      <c r="F14" s="159">
        <v>0</v>
      </c>
      <c r="G14" s="159">
        <v>5.562719052953138</v>
      </c>
      <c r="H14" s="159">
        <v>0.39022975465313026</v>
      </c>
      <c r="I14" s="160">
        <f t="shared" si="0"/>
        <v>91.31806268832989</v>
      </c>
      <c r="J14" s="158">
        <v>53.928313373691175</v>
      </c>
      <c r="K14" s="166" t="s">
        <v>66</v>
      </c>
      <c r="L14" s="167" t="s">
        <v>66</v>
      </c>
      <c r="M14" s="167">
        <v>5.4684493000000005</v>
      </c>
      <c r="N14" s="167" t="s">
        <v>66</v>
      </c>
      <c r="O14" s="168">
        <v>0.18635480647165317</v>
      </c>
      <c r="P14" s="167"/>
      <c r="Q14" s="165"/>
      <c r="R14" s="169"/>
    </row>
    <row r="15" spans="1:18" ht="12.75">
      <c r="A15" s="156">
        <v>2000</v>
      </c>
      <c r="B15" s="157"/>
      <c r="C15" s="157"/>
      <c r="D15" s="158">
        <v>69.18933909562149</v>
      </c>
      <c r="E15" s="159">
        <v>16.48479251977756</v>
      </c>
      <c r="F15" s="159">
        <v>0</v>
      </c>
      <c r="G15" s="159">
        <v>5.511565737056969</v>
      </c>
      <c r="H15" s="159">
        <v>0.7566681006768189</v>
      </c>
      <c r="I15" s="160">
        <f t="shared" si="0"/>
        <v>91.94236545313284</v>
      </c>
      <c r="J15" s="158">
        <v>61.72116696733841</v>
      </c>
      <c r="K15" s="166">
        <v>0.4107900000000001</v>
      </c>
      <c r="L15" s="167">
        <v>14.288296100219226</v>
      </c>
      <c r="M15" s="167">
        <v>7.1713700000000005</v>
      </c>
      <c r="N15" s="167">
        <v>56.38379845466159</v>
      </c>
      <c r="O15" s="168">
        <v>0.014723774380773704</v>
      </c>
      <c r="P15" s="170">
        <f aca="true" t="shared" si="1" ref="P15:P32">SUM(K15:O15)</f>
        <v>78.26897832926159</v>
      </c>
      <c r="Q15" s="165">
        <f>P15+J15+I15</f>
        <v>231.93251074973284</v>
      </c>
      <c r="R15" s="169"/>
    </row>
    <row r="16" spans="1:18" ht="12.75">
      <c r="A16" s="156">
        <v>2001</v>
      </c>
      <c r="B16" s="157"/>
      <c r="C16" s="157"/>
      <c r="D16" s="158">
        <v>88.39457967293883</v>
      </c>
      <c r="E16" s="159">
        <v>20.88005022681292</v>
      </c>
      <c r="F16" s="159">
        <v>0</v>
      </c>
      <c r="G16" s="159">
        <v>5.8257934995854725</v>
      </c>
      <c r="H16" s="159">
        <v>0.6039185956006767</v>
      </c>
      <c r="I16" s="160">
        <f t="shared" si="0"/>
        <v>115.70434199493789</v>
      </c>
      <c r="J16" s="158">
        <v>55.07359046642244</v>
      </c>
      <c r="K16" s="166">
        <v>0.6744739999999999</v>
      </c>
      <c r="L16" s="167">
        <v>13.548636205254482</v>
      </c>
      <c r="M16" s="167">
        <v>7.205551000000001</v>
      </c>
      <c r="N16" s="167">
        <v>54.28045892845639</v>
      </c>
      <c r="O16" s="168">
        <v>0.020422458345519524</v>
      </c>
      <c r="P16" s="170">
        <f t="shared" si="1"/>
        <v>75.72954259205639</v>
      </c>
      <c r="Q16" s="165">
        <f aca="true" t="shared" si="2" ref="Q16:Q32">P16+J16+I16</f>
        <v>246.50747505341673</v>
      </c>
      <c r="R16" s="169"/>
    </row>
    <row r="17" spans="1:18" ht="12.75">
      <c r="A17" s="156">
        <v>2002</v>
      </c>
      <c r="B17" s="157"/>
      <c r="C17" s="157"/>
      <c r="D17" s="158">
        <v>70.7849273111449</v>
      </c>
      <c r="E17" s="159">
        <v>20.88835148219544</v>
      </c>
      <c r="F17" s="159">
        <v>0</v>
      </c>
      <c r="G17" s="159">
        <v>5.6657142760544374</v>
      </c>
      <c r="H17" s="159">
        <v>0.7010650296108291</v>
      </c>
      <c r="I17" s="160">
        <f t="shared" si="0"/>
        <v>98.0400580990056</v>
      </c>
      <c r="J17" s="158">
        <v>57.77027883937484</v>
      </c>
      <c r="K17" s="166">
        <v>0.7985699999999999</v>
      </c>
      <c r="L17" s="167">
        <v>13.328399007377032</v>
      </c>
      <c r="M17" s="167">
        <v>6.7856</v>
      </c>
      <c r="N17" s="167">
        <v>60.29688475795849</v>
      </c>
      <c r="O17" s="168">
        <v>0.02502962702296744</v>
      </c>
      <c r="P17" s="170">
        <f t="shared" si="1"/>
        <v>81.2344833923585</v>
      </c>
      <c r="Q17" s="165">
        <f t="shared" si="2"/>
        <v>237.04482033073896</v>
      </c>
      <c r="R17" s="169"/>
    </row>
    <row r="18" spans="1:18" ht="12.75">
      <c r="A18" s="156">
        <v>2003</v>
      </c>
      <c r="B18" s="171"/>
      <c r="C18" s="171"/>
      <c r="D18" s="158">
        <v>61.06490337867842</v>
      </c>
      <c r="E18" s="159">
        <v>23.63546954716405</v>
      </c>
      <c r="F18" s="159">
        <v>0</v>
      </c>
      <c r="G18" s="159">
        <v>5.702789307199371</v>
      </c>
      <c r="H18" s="159">
        <v>0.797815391285956</v>
      </c>
      <c r="I18" s="160">
        <f t="shared" si="0"/>
        <v>91.20097762432779</v>
      </c>
      <c r="J18" s="158">
        <v>25.927938146531393</v>
      </c>
      <c r="K18" s="166">
        <v>1.3408999999999998</v>
      </c>
      <c r="L18" s="167">
        <v>9.75512489276864</v>
      </c>
      <c r="M18" s="167">
        <v>6.8703</v>
      </c>
      <c r="N18" s="167">
        <v>47.26427747562614</v>
      </c>
      <c r="O18" s="168">
        <v>0.024285429231358707</v>
      </c>
      <c r="P18" s="170">
        <f t="shared" si="1"/>
        <v>65.25488779762614</v>
      </c>
      <c r="Q18" s="165">
        <f t="shared" si="2"/>
        <v>182.38380356848532</v>
      </c>
      <c r="R18" s="169"/>
    </row>
    <row r="19" spans="1:18" ht="12.75">
      <c r="A19" s="156">
        <v>2004</v>
      </c>
      <c r="B19" s="171"/>
      <c r="C19" s="171"/>
      <c r="D19" s="158">
        <v>39.77133123</v>
      </c>
      <c r="E19" s="159">
        <v>21.116042918999995</v>
      </c>
      <c r="F19" s="159">
        <v>0</v>
      </c>
      <c r="G19" s="159">
        <v>5.388214217807299</v>
      </c>
      <c r="H19" s="159">
        <v>0.7317106324027073</v>
      </c>
      <c r="I19" s="160">
        <f t="shared" si="0"/>
        <v>67.00729899921001</v>
      </c>
      <c r="J19" s="158">
        <v>31.90066292537842</v>
      </c>
      <c r="K19" s="166">
        <v>1.627886</v>
      </c>
      <c r="L19" s="167">
        <v>9.06750196782623</v>
      </c>
      <c r="M19" s="167">
        <v>6.70671</v>
      </c>
      <c r="N19" s="167">
        <v>43.61190273862157</v>
      </c>
      <c r="O19" s="168">
        <v>0.02199754017376862</v>
      </c>
      <c r="P19" s="170">
        <f t="shared" si="1"/>
        <v>61.035998246621574</v>
      </c>
      <c r="Q19" s="165">
        <f t="shared" si="2"/>
        <v>159.94396017121</v>
      </c>
      <c r="R19" s="169"/>
    </row>
    <row r="20" spans="1:18" ht="12.75">
      <c r="A20" s="156">
        <v>2005</v>
      </c>
      <c r="B20" s="171"/>
      <c r="C20" s="171"/>
      <c r="D20" s="158">
        <v>56.62231142194967</v>
      </c>
      <c r="E20" s="159">
        <v>23.593525544550502</v>
      </c>
      <c r="F20" s="159">
        <v>0</v>
      </c>
      <c r="G20" s="159">
        <v>5.350740941629861</v>
      </c>
      <c r="H20" s="159">
        <v>0.7621500888324874</v>
      </c>
      <c r="I20" s="160">
        <f t="shared" si="0"/>
        <v>86.32872799696253</v>
      </c>
      <c r="J20" s="158">
        <v>12.55907044114733</v>
      </c>
      <c r="K20" s="166">
        <v>1.77849</v>
      </c>
      <c r="L20" s="167">
        <v>7.6331161445348465</v>
      </c>
      <c r="M20" s="167">
        <v>6.483779999999999</v>
      </c>
      <c r="N20" s="167">
        <v>34.61843800285266</v>
      </c>
      <c r="O20" s="168">
        <v>0.019003363465154667</v>
      </c>
      <c r="P20" s="170">
        <f t="shared" si="1"/>
        <v>50.53282751085266</v>
      </c>
      <c r="Q20" s="165">
        <f t="shared" si="2"/>
        <v>149.42062594896254</v>
      </c>
      <c r="R20" s="169"/>
    </row>
    <row r="21" spans="1:20" ht="12.75">
      <c r="A21" s="156">
        <v>2006</v>
      </c>
      <c r="B21" s="157"/>
      <c r="C21" s="157"/>
      <c r="D21" s="158">
        <v>60.104354966</v>
      </c>
      <c r="E21" s="159">
        <v>21.2967288583159</v>
      </c>
      <c r="F21" s="159">
        <v>0</v>
      </c>
      <c r="G21" s="159">
        <v>5.562496082145038</v>
      </c>
      <c r="H21" s="159">
        <v>0.7230145029610828</v>
      </c>
      <c r="I21" s="160">
        <f t="shared" si="0"/>
        <v>87.68659440942201</v>
      </c>
      <c r="J21" s="158">
        <v>14.615029734077483</v>
      </c>
      <c r="K21" s="166">
        <v>1.86747</v>
      </c>
      <c r="L21" s="167">
        <v>5.229057258992236</v>
      </c>
      <c r="M21" s="167">
        <v>6.55804</v>
      </c>
      <c r="N21" s="167">
        <v>35.93210866892252</v>
      </c>
      <c r="O21" s="168">
        <v>0.01974224900776424</v>
      </c>
      <c r="P21" s="170">
        <f t="shared" si="1"/>
        <v>49.60641817692252</v>
      </c>
      <c r="Q21" s="165">
        <f t="shared" si="2"/>
        <v>151.908042320422</v>
      </c>
      <c r="R21" s="169"/>
      <c r="S21" s="172"/>
      <c r="T21" s="169"/>
    </row>
    <row r="22" spans="1:20" ht="12.75">
      <c r="A22" s="156">
        <v>2007</v>
      </c>
      <c r="B22" s="78"/>
      <c r="C22" s="78"/>
      <c r="D22" s="158">
        <v>75.34767363499999</v>
      </c>
      <c r="E22" s="159">
        <v>22.580318825175876</v>
      </c>
      <c r="F22" s="159">
        <v>0</v>
      </c>
      <c r="G22" s="159">
        <v>6.468566537659934</v>
      </c>
      <c r="H22" s="159">
        <v>0.7788012732656514</v>
      </c>
      <c r="I22" s="160">
        <f t="shared" si="0"/>
        <v>105.17536027110147</v>
      </c>
      <c r="J22" s="158">
        <v>15.007243812887133</v>
      </c>
      <c r="K22" s="166">
        <v>1.8044099999999998</v>
      </c>
      <c r="L22" s="167">
        <v>5.04583744473035</v>
      </c>
      <c r="M22" s="167">
        <v>5.626530000000001</v>
      </c>
      <c r="N22" s="167">
        <v>34.283965764524254</v>
      </c>
      <c r="O22" s="168">
        <v>0.027882063269649423</v>
      </c>
      <c r="P22" s="170">
        <f>SUM(K22:O22)</f>
        <v>46.78862527252426</v>
      </c>
      <c r="Q22" s="165">
        <f t="shared" si="2"/>
        <v>166.97122935651285</v>
      </c>
      <c r="R22" s="169"/>
      <c r="S22" s="172"/>
      <c r="T22" s="169"/>
    </row>
    <row r="23" spans="1:20" ht="12.75">
      <c r="A23" s="156">
        <v>2008</v>
      </c>
      <c r="B23" s="78"/>
      <c r="C23" s="78"/>
      <c r="D23" s="158">
        <v>60.913612574</v>
      </c>
      <c r="E23" s="159">
        <v>23.274564974200707</v>
      </c>
      <c r="F23" s="159">
        <v>0</v>
      </c>
      <c r="G23" s="159">
        <v>6.199521072513641</v>
      </c>
      <c r="H23" s="159">
        <v>0.7799661822656515</v>
      </c>
      <c r="I23" s="160">
        <f t="shared" si="0"/>
        <v>91.16766480298001</v>
      </c>
      <c r="J23" s="158">
        <v>17.811758408767925</v>
      </c>
      <c r="K23" s="166">
        <v>1.61983</v>
      </c>
      <c r="L23" s="167">
        <v>4.370347912443159</v>
      </c>
      <c r="M23" s="167">
        <v>5.436800224999999</v>
      </c>
      <c r="N23" s="167">
        <v>35.97407291170593</v>
      </c>
      <c r="O23" s="168">
        <v>0.037126208890174074</v>
      </c>
      <c r="P23" s="170">
        <f t="shared" si="1"/>
        <v>47.43817725803926</v>
      </c>
      <c r="Q23" s="165">
        <f t="shared" si="2"/>
        <v>156.4176004697872</v>
      </c>
      <c r="R23" s="169"/>
      <c r="S23" s="108"/>
      <c r="T23" s="169"/>
    </row>
    <row r="24" spans="1:20" ht="12.75">
      <c r="A24" s="156">
        <v>2009</v>
      </c>
      <c r="B24" s="78"/>
      <c r="C24" s="78"/>
      <c r="D24" s="158">
        <v>53.708039639999996</v>
      </c>
      <c r="E24" s="159">
        <v>18.01679938068465</v>
      </c>
      <c r="F24" s="159">
        <v>0</v>
      </c>
      <c r="G24" s="159">
        <v>6.0445364</v>
      </c>
      <c r="H24" s="159">
        <v>0.80117341196</v>
      </c>
      <c r="I24" s="160">
        <f>SUM(D24:H24)</f>
        <v>78.57054883264463</v>
      </c>
      <c r="J24" s="173">
        <v>24.47127408988939</v>
      </c>
      <c r="K24" s="174">
        <v>1.8221500000000002</v>
      </c>
      <c r="L24" s="175">
        <v>6.068896713</v>
      </c>
      <c r="M24" s="175">
        <v>6.787851314</v>
      </c>
      <c r="N24" s="175">
        <v>44.34410810191062</v>
      </c>
      <c r="O24" s="176">
        <v>0.03794023999999999</v>
      </c>
      <c r="P24" s="170">
        <f t="shared" si="1"/>
        <v>59.06094636891062</v>
      </c>
      <c r="Q24" s="165">
        <f>P24+J24+I24</f>
        <v>162.10276929144464</v>
      </c>
      <c r="R24" s="169"/>
      <c r="S24" s="108"/>
      <c r="T24" s="169"/>
    </row>
    <row r="25" spans="1:17" ht="12.75">
      <c r="A25" s="177">
        <f ca="1">(OFFSET(A25,-2,0))</f>
        <v>2008</v>
      </c>
      <c r="B25" s="178">
        <f>DATE(A$25,3,1)</f>
        <v>39508</v>
      </c>
      <c r="C25" s="178"/>
      <c r="D25" s="179">
        <v>13.780591</v>
      </c>
      <c r="E25" s="180">
        <v>6.536573393320331</v>
      </c>
      <c r="F25" s="180">
        <v>0</v>
      </c>
      <c r="G25" s="180">
        <v>1.4709427431284103</v>
      </c>
      <c r="H25" s="180">
        <v>0.19499154556641288</v>
      </c>
      <c r="I25" s="181">
        <f t="shared" si="0"/>
        <v>21.983098682015154</v>
      </c>
      <c r="J25" s="180">
        <v>3.8832947243024845</v>
      </c>
      <c r="K25" s="182">
        <v>0.3008</v>
      </c>
      <c r="L25" s="180">
        <v>0.7858083910527466</v>
      </c>
      <c r="M25" s="180">
        <v>0.640165</v>
      </c>
      <c r="N25" s="180">
        <v>8.31531259861213</v>
      </c>
      <c r="O25" s="183">
        <v>0.005828985947253286</v>
      </c>
      <c r="P25" s="184">
        <f>SUM(K25:O25)</f>
        <v>10.04791497561213</v>
      </c>
      <c r="Q25" s="185">
        <f>P25+J25+I25</f>
        <v>35.91430838192977</v>
      </c>
    </row>
    <row r="26" spans="1:17" ht="12.75">
      <c r="A26" s="186"/>
      <c r="B26" s="187">
        <f>DATE(A$25,6,1)</f>
        <v>39600</v>
      </c>
      <c r="C26" s="187"/>
      <c r="D26" s="188">
        <v>18.289823754000004</v>
      </c>
      <c r="E26" s="189">
        <v>6.889479769224594</v>
      </c>
      <c r="F26" s="189">
        <v>0</v>
      </c>
      <c r="G26" s="189">
        <v>1.54029644312841</v>
      </c>
      <c r="H26" s="189">
        <v>0.19499154556641288</v>
      </c>
      <c r="I26" s="190">
        <f t="shared" si="0"/>
        <v>26.914591511919422</v>
      </c>
      <c r="J26" s="191">
        <v>4.020175899591947</v>
      </c>
      <c r="K26" s="191">
        <v>0.51127</v>
      </c>
      <c r="L26" s="189">
        <v>1.3741701015513759</v>
      </c>
      <c r="M26" s="189">
        <v>1.5221</v>
      </c>
      <c r="N26" s="189">
        <v>9.323032177191624</v>
      </c>
      <c r="O26" s="192">
        <v>0.011491360448624024</v>
      </c>
      <c r="P26" s="193">
        <f t="shared" si="1"/>
        <v>12.742063639191624</v>
      </c>
      <c r="Q26" s="165">
        <f t="shared" si="2"/>
        <v>43.676831050702994</v>
      </c>
    </row>
    <row r="27" spans="1:17" ht="12.75">
      <c r="A27" s="186"/>
      <c r="B27" s="187">
        <f>DATE(A$25,9,1)</f>
        <v>39692</v>
      </c>
      <c r="C27" s="187"/>
      <c r="D27" s="188">
        <v>16.67185791</v>
      </c>
      <c r="E27" s="189">
        <v>5.456255317</v>
      </c>
      <c r="F27" s="189">
        <v>0</v>
      </c>
      <c r="G27" s="189">
        <v>1.6537274431284104</v>
      </c>
      <c r="H27" s="189">
        <v>0.19499154556641288</v>
      </c>
      <c r="I27" s="190">
        <f t="shared" si="0"/>
        <v>23.976832215694824</v>
      </c>
      <c r="J27" s="191">
        <v>4.0927247794082415</v>
      </c>
      <c r="K27" s="191">
        <v>0.4566</v>
      </c>
      <c r="L27" s="189">
        <v>1.201723339505703</v>
      </c>
      <c r="M27" s="189">
        <v>2.2258299999999998</v>
      </c>
      <c r="N27" s="189">
        <v>8.095534142245155</v>
      </c>
      <c r="O27" s="192">
        <v>0.007268122494296766</v>
      </c>
      <c r="P27" s="193">
        <f t="shared" si="1"/>
        <v>11.986955604245155</v>
      </c>
      <c r="Q27" s="165">
        <f t="shared" si="2"/>
        <v>40.056512599348224</v>
      </c>
    </row>
    <row r="28" spans="1:17" ht="12.75">
      <c r="A28" s="186"/>
      <c r="B28" s="187">
        <f>DATE(A$25,12,1)</f>
        <v>39783</v>
      </c>
      <c r="C28" s="187"/>
      <c r="D28" s="188">
        <v>12.171339909999999</v>
      </c>
      <c r="E28" s="189">
        <v>4.392256494655782</v>
      </c>
      <c r="F28" s="189">
        <v>0</v>
      </c>
      <c r="G28" s="189">
        <v>1.5345544431284102</v>
      </c>
      <c r="H28" s="189">
        <v>0.19499154556641288</v>
      </c>
      <c r="I28" s="190">
        <f t="shared" si="0"/>
        <v>18.293142393350603</v>
      </c>
      <c r="J28" s="191">
        <v>5.815563005465251</v>
      </c>
      <c r="K28" s="191">
        <v>0.35116</v>
      </c>
      <c r="L28" s="189">
        <v>1.0086460803333333</v>
      </c>
      <c r="M28" s="189">
        <v>1.048705225</v>
      </c>
      <c r="N28" s="189">
        <v>10.240193993657025</v>
      </c>
      <c r="O28" s="192">
        <v>0.012537740000000002</v>
      </c>
      <c r="P28" s="193">
        <f t="shared" si="1"/>
        <v>12.661243038990358</v>
      </c>
      <c r="Q28" s="165">
        <f t="shared" si="2"/>
        <v>36.769948437806214</v>
      </c>
    </row>
    <row r="29" spans="1:17" ht="12.75">
      <c r="A29" s="186">
        <f ca="1">(OFFSET(A29,-5,0))</f>
        <v>2009</v>
      </c>
      <c r="B29" s="194">
        <f>DATE(A$29,3,1)</f>
        <v>39873</v>
      </c>
      <c r="C29" s="194"/>
      <c r="D29" s="188">
        <v>12.683185909999999</v>
      </c>
      <c r="E29" s="189">
        <v>4.317853538048517</v>
      </c>
      <c r="F29" s="189">
        <v>0</v>
      </c>
      <c r="G29" s="189">
        <v>1.2071300499999997</v>
      </c>
      <c r="H29" s="189">
        <v>0.12546</v>
      </c>
      <c r="I29" s="190">
        <f t="shared" si="0"/>
        <v>18.333629498048516</v>
      </c>
      <c r="J29" s="191">
        <v>5.794562630344955</v>
      </c>
      <c r="K29" s="191">
        <v>0.3095</v>
      </c>
      <c r="L29" s="189">
        <v>0.8859694696666668</v>
      </c>
      <c r="M29" s="189">
        <v>0.670306458</v>
      </c>
      <c r="N29" s="189">
        <v>10.322506522988377</v>
      </c>
      <c r="O29" s="192">
        <v>0.0099483</v>
      </c>
      <c r="P29" s="193">
        <f t="shared" si="1"/>
        <v>12.198230750655043</v>
      </c>
      <c r="Q29" s="165">
        <f t="shared" si="2"/>
        <v>36.326422879048515</v>
      </c>
    </row>
    <row r="30" spans="1:17" ht="12.75">
      <c r="A30" s="186"/>
      <c r="B30" s="194">
        <f>DATE(A$29,6,1)</f>
        <v>39965</v>
      </c>
      <c r="C30" s="194"/>
      <c r="D30" s="188">
        <v>14.116027909999998</v>
      </c>
      <c r="E30" s="189">
        <v>4.359930651301224</v>
      </c>
      <c r="F30" s="189">
        <v>0</v>
      </c>
      <c r="G30" s="189">
        <v>1.4333145500000002</v>
      </c>
      <c r="H30" s="189">
        <v>0.2126313204</v>
      </c>
      <c r="I30" s="190">
        <f t="shared" si="0"/>
        <v>20.12190443170122</v>
      </c>
      <c r="J30" s="191">
        <v>6.099027407409226</v>
      </c>
      <c r="K30" s="191">
        <v>0.535</v>
      </c>
      <c r="L30" s="189">
        <v>1.5603439366666667</v>
      </c>
      <c r="M30" s="189">
        <v>2.044561266</v>
      </c>
      <c r="N30" s="189">
        <v>10.214543546724109</v>
      </c>
      <c r="O30" s="192">
        <v>0.01064158</v>
      </c>
      <c r="P30" s="193">
        <f t="shared" si="1"/>
        <v>14.365090329390775</v>
      </c>
      <c r="Q30" s="165">
        <f t="shared" si="2"/>
        <v>40.586022168501216</v>
      </c>
    </row>
    <row r="31" spans="1:17" ht="12.75">
      <c r="A31" s="186"/>
      <c r="B31" s="194">
        <f>DATE(A$29,9,1)</f>
        <v>40057</v>
      </c>
      <c r="C31" s="194"/>
      <c r="D31" s="188">
        <v>14.72502291</v>
      </c>
      <c r="E31" s="189">
        <v>4.24166224733491</v>
      </c>
      <c r="F31" s="189">
        <v>0</v>
      </c>
      <c r="G31" s="189">
        <v>1.8313000000000001</v>
      </c>
      <c r="H31" s="189">
        <v>0.24936464243999998</v>
      </c>
      <c r="I31" s="190">
        <f t="shared" si="0"/>
        <v>21.047349799774906</v>
      </c>
      <c r="J31" s="191">
        <v>6.067803725822408</v>
      </c>
      <c r="K31" s="191">
        <v>0.5547700000000001</v>
      </c>
      <c r="L31" s="189">
        <v>2.022973425333333</v>
      </c>
      <c r="M31" s="189">
        <v>2.440393427</v>
      </c>
      <c r="N31" s="189">
        <v>12.220751177844264</v>
      </c>
      <c r="O31" s="192">
        <v>0.009231969999999999</v>
      </c>
      <c r="P31" s="193">
        <f t="shared" si="1"/>
        <v>17.248120000177597</v>
      </c>
      <c r="Q31" s="165">
        <f t="shared" si="2"/>
        <v>44.363273525774915</v>
      </c>
    </row>
    <row r="32" spans="1:17" ht="12.75">
      <c r="A32" s="195"/>
      <c r="B32" s="196">
        <f>DATE(A$29,12,1)</f>
        <v>40148</v>
      </c>
      <c r="C32" s="196"/>
      <c r="D32" s="197">
        <v>12.183802909999999</v>
      </c>
      <c r="E32" s="198">
        <v>5.097352944</v>
      </c>
      <c r="F32" s="198">
        <v>0</v>
      </c>
      <c r="G32" s="198">
        <v>1.5727917999999999</v>
      </c>
      <c r="H32" s="198">
        <v>0.21371744911999999</v>
      </c>
      <c r="I32" s="199">
        <f t="shared" si="0"/>
        <v>19.06766510312</v>
      </c>
      <c r="J32" s="200">
        <v>6.509880326312799</v>
      </c>
      <c r="K32" s="200">
        <v>0.42288</v>
      </c>
      <c r="L32" s="198">
        <v>1.5996098813333335</v>
      </c>
      <c r="M32" s="198">
        <v>1.6325901630000001</v>
      </c>
      <c r="N32" s="198">
        <v>11.586306854353868</v>
      </c>
      <c r="O32" s="201">
        <v>0.00811839</v>
      </c>
      <c r="P32" s="202">
        <f t="shared" si="1"/>
        <v>15.249505288687201</v>
      </c>
      <c r="Q32" s="203">
        <f t="shared" si="2"/>
        <v>40.82705071812</v>
      </c>
    </row>
    <row r="33" spans="1:17" ht="12.75" customHeight="1">
      <c r="A33" s="419" t="str">
        <f ca="1">"∆"&amp;OFFSET(A33,-13,0)&amp;"/"&amp;OFFSET(A33,-9,0)&amp;" p.a."</f>
        <v>∆2005/2009 p.a.</v>
      </c>
      <c r="B33" s="420"/>
      <c r="C33" s="421"/>
      <c r="D33" s="204">
        <f ca="1">IF(ISERROR(((OFFSET(D33,-9,0)/OFFSET(D33,-13,0))^0.25)-1),"n.a.",((OFFSET(D33,-9,0)/OFFSET(D33,-13,0))^0.25)-1)</f>
        <v>-0.013123229077053544</v>
      </c>
      <c r="E33" s="205">
        <f aca="true" ca="1" t="shared" si="3" ref="E33:Q33">IF(ISERROR(((OFFSET(E33,-9,0)/OFFSET(E33,-13,0))^0.25)-1),"n.a.",((OFFSET(E33,-9,0)/OFFSET(E33,-13,0))^0.25)-1)</f>
        <v>-0.06519462633824269</v>
      </c>
      <c r="F33" s="205" t="str">
        <f ca="1">IF(ISERROR(((OFFSET(F33,-9,0)/OFFSET(F33,-13,0))^0.25)-1),"n.a.",((OFFSET(F33,-9,0)/OFFSET(F33,-13,0))^0.25)-1)</f>
        <v>n.a.</v>
      </c>
      <c r="G33" s="205">
        <f ca="1" t="shared" si="3"/>
        <v>0.030949205021816306</v>
      </c>
      <c r="H33" s="205">
        <f ca="1" t="shared" si="3"/>
        <v>0.012561722542650422</v>
      </c>
      <c r="I33" s="206">
        <f ca="1" t="shared" si="3"/>
        <v>-0.023266437422162722</v>
      </c>
      <c r="J33" s="206">
        <f ca="1" t="shared" si="3"/>
        <v>0.18147563893407215</v>
      </c>
      <c r="K33" s="205">
        <f ca="1" t="shared" si="3"/>
        <v>0.006081526066805232</v>
      </c>
      <c r="L33" s="205">
        <f ca="1" t="shared" si="3"/>
        <v>-0.05571743965033171</v>
      </c>
      <c r="M33" s="205">
        <f ca="1" t="shared" si="3"/>
        <v>0.011523583084325661</v>
      </c>
      <c r="N33" s="205">
        <f ca="1" t="shared" si="3"/>
        <v>0.06385420364738814</v>
      </c>
      <c r="O33" s="205">
        <f ca="1" t="shared" si="3"/>
        <v>0.18868668968512825</v>
      </c>
      <c r="P33" s="206">
        <f ca="1" t="shared" si="3"/>
        <v>0.03975663535971452</v>
      </c>
      <c r="Q33" s="207">
        <f ca="1" t="shared" si="3"/>
        <v>0.020575105859192755</v>
      </c>
    </row>
    <row r="34" spans="1:17" ht="13.5" thickBot="1">
      <c r="A34" s="386" t="str">
        <f ca="1">"∆"&amp;(OFFSET(A34,-11,0))&amp;"/"&amp;(OFFSET(A34,-10,0))</f>
        <v>∆2008/2009</v>
      </c>
      <c r="B34" s="387"/>
      <c r="C34" s="422"/>
      <c r="D34" s="208">
        <f aca="true" ca="1" t="shared" si="4" ref="D34:Q34">IF(ISERROR((OFFSET(D34,-10,0)-OFFSET(D34,-11,0))/OFFSET(D34,-11,0)),"n.a.",(OFFSET(D34,-10,0)-OFFSET(D34,-11,0))/OFFSET(D34,-11,0))</f>
        <v>-0.11829166962058636</v>
      </c>
      <c r="E34" s="209">
        <f ca="1" t="shared" si="4"/>
        <v>-0.22590177729827238</v>
      </c>
      <c r="F34" s="209" t="str">
        <f ca="1" t="shared" si="4"/>
        <v>n.a.</v>
      </c>
      <c r="G34" s="209">
        <f ca="1" t="shared" si="4"/>
        <v>-0.024999458942205247</v>
      </c>
      <c r="H34" s="209">
        <f ca="1" t="shared" si="4"/>
        <v>0.02718993486710616</v>
      </c>
      <c r="I34" s="210">
        <f ca="1" t="shared" si="4"/>
        <v>-0.13817526200280186</v>
      </c>
      <c r="J34" s="210">
        <f ca="1" t="shared" si="4"/>
        <v>0.3738831129577463</v>
      </c>
      <c r="K34" s="209">
        <f ca="1" t="shared" si="4"/>
        <v>0.12490199588845746</v>
      </c>
      <c r="L34" s="209">
        <f ca="1" t="shared" si="4"/>
        <v>0.3886529939002728</v>
      </c>
      <c r="M34" s="209">
        <f ca="1" t="shared" si="4"/>
        <v>0.24850114646248592</v>
      </c>
      <c r="N34" s="209">
        <f ca="1" t="shared" si="4"/>
        <v>0.23266854466959971</v>
      </c>
      <c r="O34" s="209">
        <f ca="1" t="shared" si="4"/>
        <v>0.02192604992968627</v>
      </c>
      <c r="P34" s="210">
        <f ca="1" t="shared" si="4"/>
        <v>0.24500876261854412</v>
      </c>
      <c r="Q34" s="211">
        <f ca="1" t="shared" si="4"/>
        <v>0.03634609407497949</v>
      </c>
    </row>
    <row r="37" ht="12.75">
      <c r="A37" s="2" t="s">
        <v>15</v>
      </c>
    </row>
    <row r="38" ht="12.75">
      <c r="A38" s="2" t="s">
        <v>67</v>
      </c>
    </row>
    <row r="39" ht="12.75">
      <c r="A39" s="2" t="s">
        <v>68</v>
      </c>
    </row>
    <row r="40" ht="12.75">
      <c r="A40" s="2" t="s">
        <v>69</v>
      </c>
    </row>
    <row r="41" ht="12.75">
      <c r="A41" s="2" t="s">
        <v>70</v>
      </c>
    </row>
    <row r="42" ht="12.75">
      <c r="A42" s="2" t="s">
        <v>71</v>
      </c>
    </row>
    <row r="43" ht="12.75">
      <c r="A43" s="92" t="s">
        <v>72</v>
      </c>
    </row>
  </sheetData>
  <mergeCells count="7">
    <mergeCell ref="A3:C4"/>
    <mergeCell ref="A33:C33"/>
    <mergeCell ref="A34:C34"/>
    <mergeCell ref="Q3:Q4"/>
    <mergeCell ref="D3:I3"/>
    <mergeCell ref="K3:P3"/>
    <mergeCell ref="J3:J4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B66" sqref="B66"/>
    </sheetView>
  </sheetViews>
  <sheetFormatPr defaultColWidth="9.140625" defaultRowHeight="12.75"/>
  <cols>
    <col min="1" max="1" width="78.57421875" style="0" customWidth="1"/>
    <col min="3" max="3" width="26.421875" style="0" bestFit="1" customWidth="1"/>
    <col min="4" max="4" width="17.140625" style="0" customWidth="1"/>
    <col min="5" max="13" width="12.8515625" style="0" customWidth="1"/>
  </cols>
  <sheetData>
    <row r="1" spans="1:6" ht="18">
      <c r="A1" s="290" t="s">
        <v>119</v>
      </c>
      <c r="B1" s="290"/>
      <c r="C1" s="291"/>
      <c r="D1" s="291"/>
      <c r="E1" s="291"/>
      <c r="F1" s="291"/>
    </row>
    <row r="2" spans="3:10" ht="13.5" thickBot="1">
      <c r="C2" s="292"/>
      <c r="D2" s="292"/>
      <c r="E2" s="430"/>
      <c r="F2" s="430"/>
      <c r="G2" s="430"/>
      <c r="H2" s="430"/>
      <c r="I2" s="430"/>
      <c r="J2" s="430"/>
    </row>
    <row r="3" spans="2:14" ht="25.5">
      <c r="B3" s="293"/>
      <c r="C3" s="294" t="s">
        <v>120</v>
      </c>
      <c r="D3" s="295" t="s">
        <v>121</v>
      </c>
      <c r="E3" s="296">
        <v>2003</v>
      </c>
      <c r="F3" s="296">
        <v>2004</v>
      </c>
      <c r="G3" s="296">
        <v>2005</v>
      </c>
      <c r="H3" s="296">
        <v>2006</v>
      </c>
      <c r="I3" s="296">
        <v>2007</v>
      </c>
      <c r="J3" s="296">
        <v>2008</v>
      </c>
      <c r="K3" s="297">
        <v>2009</v>
      </c>
      <c r="L3" s="298" t="s">
        <v>247</v>
      </c>
      <c r="M3" s="299" t="s">
        <v>248</v>
      </c>
      <c r="N3" s="300"/>
    </row>
    <row r="4" spans="1:14" ht="12.75">
      <c r="A4" s="301" t="s">
        <v>122</v>
      </c>
      <c r="B4" s="431"/>
      <c r="C4" s="302"/>
      <c r="D4" s="303"/>
      <c r="E4" s="304">
        <v>91200.9776243278</v>
      </c>
      <c r="F4" s="304">
        <v>67007.29899921</v>
      </c>
      <c r="G4" s="304">
        <v>86328.72799696252</v>
      </c>
      <c r="H4" s="304">
        <v>87686.59440942202</v>
      </c>
      <c r="I4" s="304">
        <v>105175.36027110147</v>
      </c>
      <c r="J4" s="304">
        <v>91167.66480298</v>
      </c>
      <c r="K4" s="305">
        <v>78570.54883264465</v>
      </c>
      <c r="L4" s="306">
        <v>-0.02326643742216261</v>
      </c>
      <c r="M4" s="307">
        <v>-0.1381752620028015</v>
      </c>
      <c r="N4" s="300"/>
    </row>
    <row r="5" spans="1:14" ht="12.75">
      <c r="A5" s="308" t="s">
        <v>123</v>
      </c>
      <c r="B5" s="432"/>
      <c r="C5" s="309" t="s">
        <v>124</v>
      </c>
      <c r="D5" s="309" t="s">
        <v>125</v>
      </c>
      <c r="E5" s="310">
        <v>61064.90337867842</v>
      </c>
      <c r="F5" s="310">
        <v>39771.33123</v>
      </c>
      <c r="G5" s="310">
        <v>56622.31142194967</v>
      </c>
      <c r="H5" s="310">
        <v>60104.354966</v>
      </c>
      <c r="I5" s="310">
        <v>75347.673635</v>
      </c>
      <c r="J5" s="310">
        <v>60913.612574</v>
      </c>
      <c r="K5" s="311">
        <v>53708.039639999995</v>
      </c>
      <c r="L5" s="312">
        <v>-0.013123229077053544</v>
      </c>
      <c r="M5" s="313">
        <v>-0.11829166962058635</v>
      </c>
      <c r="N5" s="300"/>
    </row>
    <row r="6" spans="1:14" ht="12.75">
      <c r="A6" s="308" t="s">
        <v>34</v>
      </c>
      <c r="B6" s="432"/>
      <c r="C6" s="309" t="s">
        <v>126</v>
      </c>
      <c r="D6" s="309" t="s">
        <v>127</v>
      </c>
      <c r="E6" s="310">
        <v>23635.469547164048</v>
      </c>
      <c r="F6" s="310">
        <v>21116.042918999996</v>
      </c>
      <c r="G6" s="310">
        <v>23593.525544550503</v>
      </c>
      <c r="H6" s="310">
        <v>21296.7288583159</v>
      </c>
      <c r="I6" s="310">
        <v>22580.318825175877</v>
      </c>
      <c r="J6" s="310">
        <v>23274.564974200708</v>
      </c>
      <c r="K6" s="311">
        <v>18016.79938068465</v>
      </c>
      <c r="L6" s="312">
        <v>-0.06519462633824269</v>
      </c>
      <c r="M6" s="313">
        <v>-0.22590177729827232</v>
      </c>
      <c r="N6" s="314"/>
    </row>
    <row r="7" spans="1:14" ht="12.75">
      <c r="A7" s="308" t="s">
        <v>128</v>
      </c>
      <c r="B7" s="432"/>
      <c r="C7" s="309"/>
      <c r="D7" s="309"/>
      <c r="E7" s="310">
        <v>5702.789307199371</v>
      </c>
      <c r="F7" s="310">
        <v>5388.214217807299</v>
      </c>
      <c r="G7" s="310">
        <v>5350.7409416298615</v>
      </c>
      <c r="H7" s="310">
        <v>5562.496082145038</v>
      </c>
      <c r="I7" s="310">
        <v>6468.5665376599345</v>
      </c>
      <c r="J7" s="310">
        <v>6199.521072513641</v>
      </c>
      <c r="K7" s="311">
        <v>6044.5364</v>
      </c>
      <c r="L7" s="312">
        <v>0.030949205021816306</v>
      </c>
      <c r="M7" s="313">
        <v>-0.024999458942205344</v>
      </c>
      <c r="N7" s="314"/>
    </row>
    <row r="8" spans="1:14" ht="12.75">
      <c r="A8" s="308" t="s">
        <v>129</v>
      </c>
      <c r="B8" s="433"/>
      <c r="C8" s="309"/>
      <c r="D8" s="309"/>
      <c r="E8" s="310">
        <v>797.815391285956</v>
      </c>
      <c r="F8" s="310">
        <v>731.7106324027072</v>
      </c>
      <c r="G8" s="310">
        <v>762.1500888324873</v>
      </c>
      <c r="H8" s="310">
        <v>723.0145029610828</v>
      </c>
      <c r="I8" s="310">
        <v>778.8012732656514</v>
      </c>
      <c r="J8" s="310">
        <v>779.9661822656515</v>
      </c>
      <c r="K8" s="311">
        <v>801.1734119600001</v>
      </c>
      <c r="L8" s="312">
        <v>0.012561722542650422</v>
      </c>
      <c r="M8" s="313">
        <v>0.027189934867106302</v>
      </c>
      <c r="N8" s="314"/>
    </row>
    <row r="9" spans="1:14" ht="12.75">
      <c r="A9" s="301" t="s">
        <v>130</v>
      </c>
      <c r="B9" s="315"/>
      <c r="C9" s="316"/>
      <c r="D9" s="316"/>
      <c r="E9" s="317">
        <v>25927.938146531393</v>
      </c>
      <c r="F9" s="317">
        <v>31900.66292537842</v>
      </c>
      <c r="G9" s="317">
        <v>12559.07044114733</v>
      </c>
      <c r="H9" s="317">
        <v>14615.029734077483</v>
      </c>
      <c r="I9" s="317">
        <v>15007.243812887133</v>
      </c>
      <c r="J9" s="317">
        <v>17811.758408767924</v>
      </c>
      <c r="K9" s="318">
        <v>24471.27408988939</v>
      </c>
      <c r="L9" s="319">
        <v>0.18147563893407215</v>
      </c>
      <c r="M9" s="320">
        <v>0.37388311295774623</v>
      </c>
      <c r="N9" s="314"/>
    </row>
    <row r="10" spans="1:14" ht="12.75">
      <c r="A10" s="321" t="s">
        <v>131</v>
      </c>
      <c r="B10" s="434" t="s">
        <v>132</v>
      </c>
      <c r="C10" s="322"/>
      <c r="D10" s="322"/>
      <c r="E10" s="323">
        <v>1340.9</v>
      </c>
      <c r="F10" s="323">
        <v>1627.886</v>
      </c>
      <c r="G10" s="323">
        <v>1778.49</v>
      </c>
      <c r="H10" s="323">
        <v>1867.47</v>
      </c>
      <c r="I10" s="323">
        <v>1804.41</v>
      </c>
      <c r="J10" s="323">
        <v>1619.83</v>
      </c>
      <c r="K10" s="324">
        <v>1822.15</v>
      </c>
      <c r="L10" s="325">
        <v>0.006081526066805232</v>
      </c>
      <c r="M10" s="326">
        <v>0.12490199588845718</v>
      </c>
      <c r="N10" s="314"/>
    </row>
    <row r="11" spans="1:14" ht="12.75">
      <c r="A11" s="308" t="s">
        <v>133</v>
      </c>
      <c r="B11" s="435"/>
      <c r="C11" s="309" t="s">
        <v>134</v>
      </c>
      <c r="D11" s="309" t="s">
        <v>135</v>
      </c>
      <c r="E11" s="310">
        <v>1315.2</v>
      </c>
      <c r="F11" s="310">
        <v>1598.3</v>
      </c>
      <c r="G11" s="310">
        <v>1744.4</v>
      </c>
      <c r="H11" s="310">
        <v>1807.93</v>
      </c>
      <c r="I11" s="310">
        <v>1795.02</v>
      </c>
      <c r="J11" s="310">
        <v>1619.15</v>
      </c>
      <c r="K11" s="327">
        <v>1820.7</v>
      </c>
      <c r="L11" s="312">
        <v>0.010760074040387702</v>
      </c>
      <c r="M11" s="328">
        <v>0.12447889324645622</v>
      </c>
      <c r="N11" s="314"/>
    </row>
    <row r="12" spans="1:14" ht="12.75">
      <c r="A12" s="308" t="s">
        <v>136</v>
      </c>
      <c r="B12" s="435"/>
      <c r="C12" s="329" t="s">
        <v>137</v>
      </c>
      <c r="D12" s="329" t="s">
        <v>137</v>
      </c>
      <c r="E12" s="330">
        <v>25.7</v>
      </c>
      <c r="F12" s="330">
        <v>29.586</v>
      </c>
      <c r="G12" s="330">
        <v>34.09</v>
      </c>
      <c r="H12" s="330">
        <v>59.54</v>
      </c>
      <c r="I12" s="330">
        <v>9.39</v>
      </c>
      <c r="J12" s="330">
        <v>0.68</v>
      </c>
      <c r="K12" s="331">
        <v>1.45</v>
      </c>
      <c r="L12" s="332">
        <v>-0.5458647112222544</v>
      </c>
      <c r="M12" s="333">
        <v>1.1323529411764701</v>
      </c>
      <c r="N12" s="334"/>
    </row>
    <row r="13" spans="1:14" ht="12.75">
      <c r="A13" s="301" t="s">
        <v>138</v>
      </c>
      <c r="B13" s="435"/>
      <c r="C13" s="309"/>
      <c r="D13" s="309"/>
      <c r="E13" s="304">
        <v>47264.27747562614</v>
      </c>
      <c r="F13" s="304">
        <v>43611.90273862157</v>
      </c>
      <c r="G13" s="304">
        <v>34618.43800285266</v>
      </c>
      <c r="H13" s="304">
        <v>35932.10866892252</v>
      </c>
      <c r="I13" s="304">
        <v>34283.96576452426</v>
      </c>
      <c r="J13" s="304">
        <v>35974.07291170593</v>
      </c>
      <c r="K13" s="335">
        <v>44344.108101910606</v>
      </c>
      <c r="L13" s="306">
        <v>0.06385420364738814</v>
      </c>
      <c r="M13" s="307">
        <v>0.2326685446695993</v>
      </c>
      <c r="N13" s="334"/>
    </row>
    <row r="14" spans="1:14" ht="12.75">
      <c r="A14" s="308" t="s">
        <v>139</v>
      </c>
      <c r="B14" s="435"/>
      <c r="C14" s="309" t="s">
        <v>140</v>
      </c>
      <c r="D14" s="309" t="s">
        <v>141</v>
      </c>
      <c r="E14" s="310">
        <v>168.5</v>
      </c>
      <c r="F14" s="310">
        <v>175.31</v>
      </c>
      <c r="G14" s="310">
        <v>176.37</v>
      </c>
      <c r="H14" s="310">
        <v>180.74</v>
      </c>
      <c r="I14" s="310">
        <v>208.06</v>
      </c>
      <c r="J14" s="310">
        <v>102.26</v>
      </c>
      <c r="K14" s="327">
        <v>93.92066499999999</v>
      </c>
      <c r="L14" s="312">
        <v>-0.14575172400003034</v>
      </c>
      <c r="M14" s="328">
        <v>-0.0815503129278311</v>
      </c>
      <c r="N14" s="334"/>
    </row>
    <row r="15" spans="1:14" ht="12.75">
      <c r="A15" s="308" t="s">
        <v>142</v>
      </c>
      <c r="B15" s="435"/>
      <c r="C15" s="309" t="s">
        <v>143</v>
      </c>
      <c r="D15" s="309" t="s">
        <v>144</v>
      </c>
      <c r="E15" s="310">
        <v>0</v>
      </c>
      <c r="F15" s="310">
        <v>16</v>
      </c>
      <c r="G15" s="310">
        <v>3.71</v>
      </c>
      <c r="H15" s="310">
        <v>14.73</v>
      </c>
      <c r="I15" s="310">
        <v>12.38</v>
      </c>
      <c r="J15" s="310">
        <v>4.48</v>
      </c>
      <c r="K15" s="327">
        <v>2.400984</v>
      </c>
      <c r="L15" s="312">
        <v>-0.10307972979950164</v>
      </c>
      <c r="M15" s="328">
        <v>-0.4640660714285715</v>
      </c>
      <c r="N15" s="334"/>
    </row>
    <row r="16" spans="1:14" ht="12.75">
      <c r="A16" s="308" t="s">
        <v>145</v>
      </c>
      <c r="B16" s="435"/>
      <c r="C16" s="309" t="s">
        <v>146</v>
      </c>
      <c r="D16" s="309" t="s">
        <v>147</v>
      </c>
      <c r="E16" s="310">
        <v>5657.8884</v>
      </c>
      <c r="F16" s="310">
        <v>2822.9684</v>
      </c>
      <c r="G16" s="310">
        <v>3444.3181799999998</v>
      </c>
      <c r="H16" s="310">
        <v>2611.67667</v>
      </c>
      <c r="I16" s="310">
        <v>4952.627100000001</v>
      </c>
      <c r="J16" s="310">
        <v>4493.34644</v>
      </c>
      <c r="K16" s="327">
        <v>6182.555719</v>
      </c>
      <c r="L16" s="312">
        <v>0.15748719111098763</v>
      </c>
      <c r="M16" s="328">
        <v>0.37593568658819</v>
      </c>
      <c r="N16" s="334"/>
    </row>
    <row r="17" spans="1:14" ht="12.75">
      <c r="A17" s="308" t="s">
        <v>148</v>
      </c>
      <c r="B17" s="435"/>
      <c r="C17" s="309" t="s">
        <v>149</v>
      </c>
      <c r="D17" s="309" t="s">
        <v>150</v>
      </c>
      <c r="E17" s="310">
        <v>5281.331695999999</v>
      </c>
      <c r="F17" s="310">
        <v>5032.931696</v>
      </c>
      <c r="G17" s="310">
        <v>5223.031695999999</v>
      </c>
      <c r="H17" s="310">
        <v>5292.961696</v>
      </c>
      <c r="I17" s="310">
        <v>5094.011695999999</v>
      </c>
      <c r="J17" s="310">
        <v>4163.036419999999</v>
      </c>
      <c r="K17" s="327">
        <v>5081.626027999999</v>
      </c>
      <c r="L17" s="312">
        <v>-0.00683819325826962</v>
      </c>
      <c r="M17" s="328">
        <v>0.2206537525319079</v>
      </c>
      <c r="N17" s="336"/>
    </row>
    <row r="18" spans="1:14" ht="12.75">
      <c r="A18" s="308" t="s">
        <v>151</v>
      </c>
      <c r="B18" s="435"/>
      <c r="C18" s="309" t="s">
        <v>152</v>
      </c>
      <c r="D18" s="309" t="s">
        <v>153</v>
      </c>
      <c r="E18" s="310">
        <v>1003</v>
      </c>
      <c r="F18" s="310">
        <v>969.6</v>
      </c>
      <c r="G18" s="310">
        <v>888.51</v>
      </c>
      <c r="H18" s="310">
        <v>796.31</v>
      </c>
      <c r="I18" s="310">
        <v>754.03</v>
      </c>
      <c r="J18" s="310">
        <v>633.99851</v>
      </c>
      <c r="K18" s="327">
        <v>464.8729000000001</v>
      </c>
      <c r="L18" s="312">
        <v>-0.14951241699223683</v>
      </c>
      <c r="M18" s="328">
        <v>-0.2667602641526712</v>
      </c>
      <c r="N18" s="334"/>
    </row>
    <row r="19" spans="1:14" ht="12.75">
      <c r="A19" s="308" t="s">
        <v>154</v>
      </c>
      <c r="B19" s="435"/>
      <c r="C19" s="309" t="s">
        <v>155</v>
      </c>
      <c r="D19" s="309" t="s">
        <v>156</v>
      </c>
      <c r="E19" s="310">
        <v>3266.9</v>
      </c>
      <c r="F19" s="310">
        <v>2700.1</v>
      </c>
      <c r="G19" s="310">
        <v>2689.48</v>
      </c>
      <c r="H19" s="310">
        <v>1890.41</v>
      </c>
      <c r="I19" s="310">
        <v>1351.64</v>
      </c>
      <c r="J19" s="310">
        <v>1196.4313853333333</v>
      </c>
      <c r="K19" s="327">
        <v>1972.8169549999998</v>
      </c>
      <c r="L19" s="312">
        <v>-0.07454646604322546</v>
      </c>
      <c r="M19" s="328">
        <v>0.6489177559065458</v>
      </c>
      <c r="N19" s="334"/>
    </row>
    <row r="20" spans="1:14" ht="12.75">
      <c r="A20" s="308" t="s">
        <v>157</v>
      </c>
      <c r="B20" s="435"/>
      <c r="C20" s="309" t="s">
        <v>158</v>
      </c>
      <c r="D20" s="309" t="s">
        <v>159</v>
      </c>
      <c r="E20" s="310">
        <v>3568.988</v>
      </c>
      <c r="F20" s="310">
        <v>4491.669</v>
      </c>
      <c r="G20" s="310">
        <v>3989.724</v>
      </c>
      <c r="H20" s="310">
        <v>3656.068</v>
      </c>
      <c r="I20" s="310">
        <v>3556.173</v>
      </c>
      <c r="J20" s="310">
        <v>3185.4539999999997</v>
      </c>
      <c r="K20" s="327">
        <v>3014.8329999999996</v>
      </c>
      <c r="L20" s="312">
        <v>-0.06764758134151583</v>
      </c>
      <c r="M20" s="328">
        <v>-0.05356253771048025</v>
      </c>
      <c r="N20" s="334"/>
    </row>
    <row r="21" spans="1:14" ht="12.75">
      <c r="A21" s="308" t="s">
        <v>160</v>
      </c>
      <c r="B21" s="435"/>
      <c r="C21" s="309" t="s">
        <v>161</v>
      </c>
      <c r="D21" s="309" t="s">
        <v>162</v>
      </c>
      <c r="E21" s="310">
        <v>101.1</v>
      </c>
      <c r="F21" s="310">
        <v>108.6</v>
      </c>
      <c r="G21" s="310">
        <v>106.21</v>
      </c>
      <c r="H21" s="310">
        <v>117.79</v>
      </c>
      <c r="I21" s="310">
        <v>112.15</v>
      </c>
      <c r="J21" s="310">
        <v>104.76</v>
      </c>
      <c r="K21" s="327">
        <v>146.3891</v>
      </c>
      <c r="L21" s="312">
        <v>0.08351725782556385</v>
      </c>
      <c r="M21" s="328">
        <v>0.39737590683466983</v>
      </c>
      <c r="N21" s="334"/>
    </row>
    <row r="22" spans="1:14" ht="12.75">
      <c r="A22" s="308" t="s">
        <v>163</v>
      </c>
      <c r="B22" s="435"/>
      <c r="C22" s="309" t="s">
        <v>164</v>
      </c>
      <c r="D22" s="309" t="s">
        <v>165</v>
      </c>
      <c r="E22" s="310">
        <v>86.8</v>
      </c>
      <c r="F22" s="310">
        <v>91.3</v>
      </c>
      <c r="G22" s="310">
        <v>1151</v>
      </c>
      <c r="H22" s="310">
        <v>1223</v>
      </c>
      <c r="I22" s="310">
        <v>1543.064735411392</v>
      </c>
      <c r="J22" s="310">
        <v>2310.515931807191</v>
      </c>
      <c r="K22" s="327">
        <v>2617.80053</v>
      </c>
      <c r="L22" s="312">
        <v>0.2280479003623661</v>
      </c>
      <c r="M22" s="328">
        <v>0.13299393177196728</v>
      </c>
      <c r="N22" s="334"/>
    </row>
    <row r="23" spans="1:14" ht="12.75">
      <c r="A23" s="308" t="s">
        <v>166</v>
      </c>
      <c r="B23" s="435"/>
      <c r="C23" s="309" t="s">
        <v>167</v>
      </c>
      <c r="D23" s="309" t="s">
        <v>168</v>
      </c>
      <c r="E23" s="310">
        <v>200</v>
      </c>
      <c r="F23" s="310">
        <v>142.95</v>
      </c>
      <c r="G23" s="310">
        <v>130.43</v>
      </c>
      <c r="H23" s="310">
        <v>116.38</v>
      </c>
      <c r="I23" s="310">
        <v>49.24</v>
      </c>
      <c r="J23" s="310">
        <v>33.17</v>
      </c>
      <c r="K23" s="327">
        <v>67.2176</v>
      </c>
      <c r="L23" s="312">
        <v>-0.15272112785503744</v>
      </c>
      <c r="M23" s="328">
        <v>1.0264576424479954</v>
      </c>
      <c r="N23" s="334"/>
    </row>
    <row r="24" spans="1:14" ht="12.75">
      <c r="A24" s="308" t="s">
        <v>169</v>
      </c>
      <c r="B24" s="435"/>
      <c r="C24" s="309" t="s">
        <v>170</v>
      </c>
      <c r="D24" s="309" t="s">
        <v>171</v>
      </c>
      <c r="E24" s="310">
        <v>3373.5781119999992</v>
      </c>
      <c r="F24" s="310">
        <v>3335.1963159999996</v>
      </c>
      <c r="G24" s="310">
        <v>3065.9792219999995</v>
      </c>
      <c r="H24" s="310">
        <v>3374.8545486229996</v>
      </c>
      <c r="I24" s="310">
        <v>3095.302748826</v>
      </c>
      <c r="J24" s="310">
        <v>2870.7083767149998</v>
      </c>
      <c r="K24" s="327">
        <v>3366.64282</v>
      </c>
      <c r="L24" s="312">
        <v>0.023662888653882552</v>
      </c>
      <c r="M24" s="328">
        <v>0.1727568175533407</v>
      </c>
      <c r="N24" s="334"/>
    </row>
    <row r="25" spans="1:14" ht="12.75">
      <c r="A25" s="308" t="s">
        <v>172</v>
      </c>
      <c r="B25" s="435"/>
      <c r="C25" s="309" t="s">
        <v>173</v>
      </c>
      <c r="D25" s="309" t="s">
        <v>174</v>
      </c>
      <c r="E25" s="310">
        <v>146.7</v>
      </c>
      <c r="F25" s="310">
        <v>105.4</v>
      </c>
      <c r="G25" s="310">
        <v>87.79</v>
      </c>
      <c r="H25" s="310">
        <v>97.71</v>
      </c>
      <c r="I25" s="310">
        <v>91.64</v>
      </c>
      <c r="J25" s="310">
        <v>68.43</v>
      </c>
      <c r="K25" s="327">
        <v>62.0425</v>
      </c>
      <c r="L25" s="312">
        <v>-0.08312303892129991</v>
      </c>
      <c r="M25" s="328">
        <v>-0.09334356276486933</v>
      </c>
      <c r="N25" s="334"/>
    </row>
    <row r="26" spans="1:14" ht="12.75">
      <c r="A26" s="308" t="s">
        <v>175</v>
      </c>
      <c r="B26" s="435"/>
      <c r="C26" s="309" t="s">
        <v>176</v>
      </c>
      <c r="D26" s="309" t="s">
        <v>177</v>
      </c>
      <c r="E26" s="310">
        <v>16218.480741468611</v>
      </c>
      <c r="F26" s="310">
        <v>15350.285758621576</v>
      </c>
      <c r="G26" s="310">
        <v>6219.108336852671</v>
      </c>
      <c r="H26" s="310">
        <v>5217.497986299517</v>
      </c>
      <c r="I26" s="310">
        <v>5596.477716286867</v>
      </c>
      <c r="J26" s="310">
        <v>8578.265104517075</v>
      </c>
      <c r="K26" s="327">
        <v>13699.47957791061</v>
      </c>
      <c r="L26" s="312">
        <v>0.21827122571252833</v>
      </c>
      <c r="M26" s="328">
        <v>0.5969988582769312</v>
      </c>
      <c r="N26" s="334"/>
    </row>
    <row r="27" spans="1:14" ht="12.75">
      <c r="A27" s="308" t="s">
        <v>178</v>
      </c>
      <c r="B27" s="435"/>
      <c r="C27" s="309" t="s">
        <v>179</v>
      </c>
      <c r="D27" s="309" t="s">
        <v>180</v>
      </c>
      <c r="E27" s="310">
        <v>319.37</v>
      </c>
      <c r="F27" s="310">
        <v>298.7</v>
      </c>
      <c r="G27" s="310">
        <v>508.55</v>
      </c>
      <c r="H27" s="310">
        <v>243.9</v>
      </c>
      <c r="I27" s="310">
        <v>188.23</v>
      </c>
      <c r="J27" s="310">
        <v>244.8113853333333</v>
      </c>
      <c r="K27" s="327">
        <v>733.078655</v>
      </c>
      <c r="L27" s="312">
        <v>0.0957317069857253</v>
      </c>
      <c r="M27" s="328">
        <v>1.9944630802274403</v>
      </c>
      <c r="N27" s="334"/>
    </row>
    <row r="28" spans="1:14" ht="12.75">
      <c r="A28" s="308" t="s">
        <v>181</v>
      </c>
      <c r="B28" s="435"/>
      <c r="C28" s="309" t="s">
        <v>182</v>
      </c>
      <c r="D28" s="309" t="s">
        <v>183</v>
      </c>
      <c r="E28" s="310">
        <v>548.8</v>
      </c>
      <c r="F28" s="310">
        <v>1001.77</v>
      </c>
      <c r="G28" s="310">
        <v>1714.09</v>
      </c>
      <c r="H28" s="310">
        <v>1676.82</v>
      </c>
      <c r="I28" s="310">
        <v>1728.42</v>
      </c>
      <c r="J28" s="310">
        <v>1544.13128</v>
      </c>
      <c r="K28" s="327">
        <v>1547.6132</v>
      </c>
      <c r="L28" s="312">
        <v>-0.025218673450757678</v>
      </c>
      <c r="M28" s="328">
        <v>0.002254937805547197</v>
      </c>
      <c r="N28" s="334"/>
    </row>
    <row r="29" spans="1:14" ht="12.75">
      <c r="A29" s="308" t="s">
        <v>184</v>
      </c>
      <c r="B29" s="435"/>
      <c r="C29" s="309" t="s">
        <v>185</v>
      </c>
      <c r="D29" s="309" t="s">
        <v>186</v>
      </c>
      <c r="E29" s="310">
        <v>28</v>
      </c>
      <c r="F29" s="310">
        <v>29</v>
      </c>
      <c r="G29" s="310">
        <v>28.9</v>
      </c>
      <c r="H29" s="310">
        <v>28</v>
      </c>
      <c r="I29" s="310">
        <v>22</v>
      </c>
      <c r="J29" s="310">
        <v>13</v>
      </c>
      <c r="K29" s="327">
        <v>28.938200000000002</v>
      </c>
      <c r="L29" s="312">
        <v>0.000330286157537385</v>
      </c>
      <c r="M29" s="328">
        <v>1.2260153846153847</v>
      </c>
      <c r="N29" s="334"/>
    </row>
    <row r="30" spans="1:14" ht="12.75">
      <c r="A30" s="308" t="s">
        <v>187</v>
      </c>
      <c r="B30" s="435"/>
      <c r="C30" s="309" t="s">
        <v>188</v>
      </c>
      <c r="D30" s="309" t="s">
        <v>189</v>
      </c>
      <c r="E30" s="310">
        <v>2512.4507581575253</v>
      </c>
      <c r="F30" s="310">
        <v>2462.6178</v>
      </c>
      <c r="G30" s="310">
        <v>2341.7868</v>
      </c>
      <c r="H30" s="310">
        <v>2624.33</v>
      </c>
      <c r="I30" s="310">
        <v>2532.139</v>
      </c>
      <c r="J30" s="310">
        <v>2806.41</v>
      </c>
      <c r="K30" s="327">
        <v>2430.6825</v>
      </c>
      <c r="L30" s="312">
        <v>0.009357978213255791</v>
      </c>
      <c r="M30" s="328">
        <v>-0.13388189893850144</v>
      </c>
      <c r="N30" s="334"/>
    </row>
    <row r="31" spans="1:14" ht="12.75">
      <c r="A31" s="308" t="s">
        <v>190</v>
      </c>
      <c r="B31" s="435"/>
      <c r="C31" s="309" t="s">
        <v>191</v>
      </c>
      <c r="D31" s="309" t="s">
        <v>192</v>
      </c>
      <c r="E31" s="310">
        <v>44.4</v>
      </c>
      <c r="F31" s="310">
        <v>15</v>
      </c>
      <c r="G31" s="310">
        <v>9.5</v>
      </c>
      <c r="H31" s="310">
        <v>15.02</v>
      </c>
      <c r="I31" s="310">
        <v>14.1</v>
      </c>
      <c r="J31" s="310">
        <v>19.02</v>
      </c>
      <c r="K31" s="327">
        <v>70.0881</v>
      </c>
      <c r="L31" s="312">
        <v>0.6480871393087992</v>
      </c>
      <c r="M31" s="328">
        <v>2.684968454258675</v>
      </c>
      <c r="N31" s="334"/>
    </row>
    <row r="32" spans="1:14" ht="12.75">
      <c r="A32" s="308" t="s">
        <v>193</v>
      </c>
      <c r="B32" s="435"/>
      <c r="C32" s="309" t="s">
        <v>194</v>
      </c>
      <c r="D32" s="309" t="s">
        <v>195</v>
      </c>
      <c r="E32" s="310">
        <v>560.6</v>
      </c>
      <c r="F32" s="310">
        <v>871.6</v>
      </c>
      <c r="G32" s="310">
        <v>614.31</v>
      </c>
      <c r="H32" s="310">
        <v>229.25</v>
      </c>
      <c r="I32" s="310">
        <v>151.27</v>
      </c>
      <c r="J32" s="310">
        <v>95.17</v>
      </c>
      <c r="K32" s="327">
        <v>163.76</v>
      </c>
      <c r="L32" s="312">
        <v>-0.2814531974556005</v>
      </c>
      <c r="M32" s="328">
        <v>0.7207103078701274</v>
      </c>
      <c r="N32" s="334"/>
    </row>
    <row r="33" spans="1:14" ht="12.75">
      <c r="A33" s="308" t="s">
        <v>196</v>
      </c>
      <c r="B33" s="435"/>
      <c r="C33" s="309" t="s">
        <v>197</v>
      </c>
      <c r="D33" s="309" t="s">
        <v>198</v>
      </c>
      <c r="E33" s="310">
        <v>157.6</v>
      </c>
      <c r="F33" s="310">
        <v>299.2</v>
      </c>
      <c r="G33" s="310">
        <v>297.01</v>
      </c>
      <c r="H33" s="310">
        <v>305.84</v>
      </c>
      <c r="I33" s="310">
        <v>313.63</v>
      </c>
      <c r="J33" s="310">
        <v>319.12</v>
      </c>
      <c r="K33" s="327">
        <v>254.3993</v>
      </c>
      <c r="L33" s="312">
        <v>-0.037975328018539534</v>
      </c>
      <c r="M33" s="328">
        <v>-0.2028099147656054</v>
      </c>
      <c r="N33" s="334"/>
    </row>
    <row r="34" spans="1:14" ht="12.75">
      <c r="A34" s="308" t="s">
        <v>199</v>
      </c>
      <c r="B34" s="435"/>
      <c r="C34" s="309" t="s">
        <v>200</v>
      </c>
      <c r="D34" s="309" t="s">
        <v>201</v>
      </c>
      <c r="E34" s="310">
        <v>568.4</v>
      </c>
      <c r="F34" s="310">
        <v>457.5</v>
      </c>
      <c r="G34" s="310">
        <v>526.04</v>
      </c>
      <c r="H34" s="310">
        <v>782.01</v>
      </c>
      <c r="I34" s="310">
        <v>661.13</v>
      </c>
      <c r="J34" s="310">
        <v>538.19431</v>
      </c>
      <c r="K34" s="327">
        <v>415.17940000000004</v>
      </c>
      <c r="L34" s="312">
        <v>-0.057450305579282324</v>
      </c>
      <c r="M34" s="328">
        <v>-0.22856969632399116</v>
      </c>
      <c r="N34" s="334"/>
    </row>
    <row r="35" spans="1:14" ht="12.75">
      <c r="A35" s="308" t="s">
        <v>202</v>
      </c>
      <c r="B35" s="435"/>
      <c r="C35" s="309" t="s">
        <v>203</v>
      </c>
      <c r="D35" s="309" t="s">
        <v>125</v>
      </c>
      <c r="E35" s="310">
        <v>3081.1</v>
      </c>
      <c r="F35" s="310">
        <v>2452.214</v>
      </c>
      <c r="G35" s="310">
        <v>1149.81</v>
      </c>
      <c r="H35" s="310">
        <v>5211.54</v>
      </c>
      <c r="I35" s="310">
        <v>1968.57</v>
      </c>
      <c r="J35" s="310">
        <v>2398.75</v>
      </c>
      <c r="K35" s="327">
        <v>1647.696</v>
      </c>
      <c r="L35" s="312">
        <v>0.09411444416161885</v>
      </c>
      <c r="M35" s="328">
        <v>-0.31310224075039084</v>
      </c>
      <c r="N35" s="334"/>
    </row>
    <row r="36" spans="1:14" ht="12.75">
      <c r="A36" s="308" t="s">
        <v>204</v>
      </c>
      <c r="B36" s="435"/>
      <c r="C36" s="309" t="s">
        <v>205</v>
      </c>
      <c r="D36" s="309" t="s">
        <v>206</v>
      </c>
      <c r="E36" s="310">
        <v>273.98976799999997</v>
      </c>
      <c r="F36" s="310">
        <v>240.089768</v>
      </c>
      <c r="G36" s="310">
        <v>181.189768</v>
      </c>
      <c r="H36" s="310">
        <v>159.28976799999998</v>
      </c>
      <c r="I36" s="310">
        <v>161.53976799999998</v>
      </c>
      <c r="J36" s="310">
        <v>144.719768</v>
      </c>
      <c r="K36" s="327">
        <v>235.78906800000001</v>
      </c>
      <c r="L36" s="312">
        <v>0.06806454640493143</v>
      </c>
      <c r="M36" s="328">
        <v>0.629280306751183</v>
      </c>
      <c r="N36" s="334"/>
    </row>
    <row r="37" spans="1:14" ht="12.75">
      <c r="A37" s="308" t="s">
        <v>207</v>
      </c>
      <c r="B37" s="435"/>
      <c r="C37" s="329" t="s">
        <v>208</v>
      </c>
      <c r="D37" s="329" t="s">
        <v>208</v>
      </c>
      <c r="E37" s="310">
        <v>96.3</v>
      </c>
      <c r="F37" s="310">
        <v>141.9</v>
      </c>
      <c r="G37" s="310">
        <v>71.59</v>
      </c>
      <c r="H37" s="310">
        <v>65.98</v>
      </c>
      <c r="I37" s="310">
        <v>126.14</v>
      </c>
      <c r="J37" s="310">
        <v>105.89</v>
      </c>
      <c r="K37" s="327">
        <v>44.2853</v>
      </c>
      <c r="L37" s="312">
        <v>-0.11314665757677722</v>
      </c>
      <c r="M37" s="328">
        <v>-0.5817801492114458</v>
      </c>
      <c r="N37" s="334"/>
    </row>
    <row r="38" spans="1:14" ht="12.75">
      <c r="A38" s="301" t="s">
        <v>209</v>
      </c>
      <c r="B38" s="435"/>
      <c r="C38" s="302"/>
      <c r="D38" s="322"/>
      <c r="E38" s="323">
        <v>9755.12489276864</v>
      </c>
      <c r="F38" s="323">
        <v>9067.501967826232</v>
      </c>
      <c r="G38" s="323">
        <v>7633.116144534845</v>
      </c>
      <c r="H38" s="323">
        <v>5229.057258992236</v>
      </c>
      <c r="I38" s="323">
        <v>5045.837444730351</v>
      </c>
      <c r="J38" s="323">
        <v>4370.34791244316</v>
      </c>
      <c r="K38" s="324">
        <v>6068.896713</v>
      </c>
      <c r="L38" s="325">
        <v>-0.05571743965033171</v>
      </c>
      <c r="M38" s="326">
        <v>0.3886529939002725</v>
      </c>
      <c r="N38" s="337"/>
    </row>
    <row r="39" spans="1:14" ht="12.75">
      <c r="A39" s="338" t="s">
        <v>210</v>
      </c>
      <c r="B39" s="435"/>
      <c r="C39" s="309" t="s">
        <v>211</v>
      </c>
      <c r="D39" s="309" t="s">
        <v>211</v>
      </c>
      <c r="E39" s="310">
        <v>3684.8812827686406</v>
      </c>
      <c r="F39" s="310">
        <v>2695.2691718262313</v>
      </c>
      <c r="G39" s="310">
        <v>1655.3133485348453</v>
      </c>
      <c r="H39" s="310">
        <v>1156.5144629922356</v>
      </c>
      <c r="I39" s="310">
        <v>1346.2346487303507</v>
      </c>
      <c r="J39" s="310">
        <v>1034.195955609826</v>
      </c>
      <c r="K39" s="311">
        <v>1587.521885</v>
      </c>
      <c r="L39" s="312">
        <v>-0.010399568593129738</v>
      </c>
      <c r="M39" s="313">
        <v>0.5350300650362716</v>
      </c>
      <c r="N39" s="337"/>
    </row>
    <row r="40" spans="1:14" ht="12.75">
      <c r="A40" s="338" t="s">
        <v>212</v>
      </c>
      <c r="B40" s="435"/>
      <c r="C40" s="309" t="s">
        <v>213</v>
      </c>
      <c r="D40" s="309" t="s">
        <v>214</v>
      </c>
      <c r="E40" s="310">
        <v>0.6</v>
      </c>
      <c r="F40" s="310">
        <v>0.3</v>
      </c>
      <c r="G40" s="310">
        <v>1.17</v>
      </c>
      <c r="H40" s="310">
        <v>0.88</v>
      </c>
      <c r="I40" s="310">
        <v>2.69</v>
      </c>
      <c r="J40" s="310">
        <v>0.73</v>
      </c>
      <c r="K40" s="311">
        <v>2.79</v>
      </c>
      <c r="L40" s="312">
        <v>0.2426664847411093</v>
      </c>
      <c r="M40" s="313">
        <v>2.8219178082191783</v>
      </c>
      <c r="N40" s="337"/>
    </row>
    <row r="41" spans="1:14" ht="12.75">
      <c r="A41" s="338" t="s">
        <v>215</v>
      </c>
      <c r="B41" s="435"/>
      <c r="C41" s="309" t="s">
        <v>216</v>
      </c>
      <c r="D41" s="309" t="s">
        <v>217</v>
      </c>
      <c r="E41" s="310">
        <v>1.5</v>
      </c>
      <c r="F41" s="310">
        <v>1.6</v>
      </c>
      <c r="G41" s="310">
        <v>1.02</v>
      </c>
      <c r="H41" s="310">
        <v>6.12</v>
      </c>
      <c r="I41" s="310">
        <v>30.08</v>
      </c>
      <c r="J41" s="310">
        <v>31.1</v>
      </c>
      <c r="K41" s="311">
        <v>33.2249</v>
      </c>
      <c r="L41" s="312">
        <v>1.3889985033768495</v>
      </c>
      <c r="M41" s="313">
        <v>0.06832475884244382</v>
      </c>
      <c r="N41" s="337"/>
    </row>
    <row r="42" spans="1:14" ht="12.75">
      <c r="A42" s="338" t="s">
        <v>218</v>
      </c>
      <c r="B42" s="435"/>
      <c r="C42" s="309" t="s">
        <v>219</v>
      </c>
      <c r="D42" s="309" t="s">
        <v>220</v>
      </c>
      <c r="E42" s="310">
        <v>14.6</v>
      </c>
      <c r="F42" s="310">
        <v>18.9</v>
      </c>
      <c r="G42" s="310">
        <v>10.35</v>
      </c>
      <c r="H42" s="310">
        <v>16.29</v>
      </c>
      <c r="I42" s="310">
        <v>12.25</v>
      </c>
      <c r="J42" s="310">
        <v>4.15</v>
      </c>
      <c r="K42" s="311">
        <v>10.4217</v>
      </c>
      <c r="L42" s="312">
        <v>0.0017274030195226775</v>
      </c>
      <c r="M42" s="313">
        <v>1.5112530120481926</v>
      </c>
      <c r="N42" s="337"/>
    </row>
    <row r="43" spans="1:14" ht="12.75">
      <c r="A43" s="338" t="s">
        <v>221</v>
      </c>
      <c r="B43" s="435"/>
      <c r="C43" s="309" t="s">
        <v>222</v>
      </c>
      <c r="D43" s="309" t="s">
        <v>223</v>
      </c>
      <c r="E43" s="310">
        <v>2.3</v>
      </c>
      <c r="F43" s="310">
        <v>1.3</v>
      </c>
      <c r="G43" s="310">
        <v>0.8</v>
      </c>
      <c r="H43" s="310">
        <v>2.02</v>
      </c>
      <c r="I43" s="310">
        <v>1</v>
      </c>
      <c r="J43" s="310">
        <v>0.01</v>
      </c>
      <c r="K43" s="311">
        <v>2.2027</v>
      </c>
      <c r="L43" s="312">
        <v>0.2881497133247626</v>
      </c>
      <c r="M43" s="313" t="s">
        <v>30</v>
      </c>
      <c r="N43" s="337"/>
    </row>
    <row r="44" spans="1:14" ht="12.75">
      <c r="A44" s="338" t="s">
        <v>224</v>
      </c>
      <c r="B44" s="435"/>
      <c r="C44" s="309" t="s">
        <v>225</v>
      </c>
      <c r="D44" s="309" t="s">
        <v>226</v>
      </c>
      <c r="E44" s="310">
        <v>79.7</v>
      </c>
      <c r="F44" s="310">
        <v>34.3</v>
      </c>
      <c r="G44" s="310">
        <v>34.93</v>
      </c>
      <c r="H44" s="310">
        <v>35.44</v>
      </c>
      <c r="I44" s="310">
        <v>36.15</v>
      </c>
      <c r="J44" s="310">
        <v>6.92</v>
      </c>
      <c r="K44" s="311">
        <v>1.3251</v>
      </c>
      <c r="L44" s="312">
        <v>-0.5586709482320862</v>
      </c>
      <c r="M44" s="313">
        <v>-0.8085115606936416</v>
      </c>
      <c r="N44" s="337"/>
    </row>
    <row r="45" spans="1:14" ht="12.75">
      <c r="A45" s="338" t="s">
        <v>227</v>
      </c>
      <c r="B45" s="435"/>
      <c r="C45" s="309" t="s">
        <v>228</v>
      </c>
      <c r="D45" s="309" t="s">
        <v>229</v>
      </c>
      <c r="E45" s="310">
        <v>98.475</v>
      </c>
      <c r="F45" s="310">
        <v>89.2</v>
      </c>
      <c r="G45" s="310">
        <v>76.51</v>
      </c>
      <c r="H45" s="310">
        <v>74.76</v>
      </c>
      <c r="I45" s="310">
        <v>82.7</v>
      </c>
      <c r="J45" s="310">
        <v>104.77</v>
      </c>
      <c r="K45" s="311">
        <v>138.26319999999998</v>
      </c>
      <c r="L45" s="312">
        <v>0.15943685330633617</v>
      </c>
      <c r="M45" s="313">
        <v>0.3196831153956283</v>
      </c>
      <c r="N45" s="337"/>
    </row>
    <row r="46" spans="1:14" ht="12.75">
      <c r="A46" s="308" t="s">
        <v>230</v>
      </c>
      <c r="B46" s="435"/>
      <c r="C46" s="309" t="s">
        <v>231</v>
      </c>
      <c r="D46" s="309" t="s">
        <v>232</v>
      </c>
      <c r="E46" s="310">
        <v>46.5</v>
      </c>
      <c r="F46" s="310">
        <v>70.9</v>
      </c>
      <c r="G46" s="310">
        <v>68.85</v>
      </c>
      <c r="H46" s="310">
        <v>51.36</v>
      </c>
      <c r="I46" s="310">
        <v>83.16</v>
      </c>
      <c r="J46" s="310">
        <v>56.13</v>
      </c>
      <c r="K46" s="311">
        <v>65.1421</v>
      </c>
      <c r="L46" s="312">
        <v>-0.01374446719642819</v>
      </c>
      <c r="M46" s="313">
        <v>0.16055763406378065</v>
      </c>
      <c r="N46" s="334"/>
    </row>
    <row r="47" spans="1:14" ht="12.75">
      <c r="A47" s="308" t="s">
        <v>233</v>
      </c>
      <c r="B47" s="435"/>
      <c r="C47" s="309" t="s">
        <v>234</v>
      </c>
      <c r="D47" s="309" t="s">
        <v>235</v>
      </c>
      <c r="E47" s="310">
        <v>329.5603</v>
      </c>
      <c r="F47" s="310">
        <v>442.01030000000003</v>
      </c>
      <c r="G47" s="310">
        <v>391.6603</v>
      </c>
      <c r="H47" s="310">
        <v>420.59030000000007</v>
      </c>
      <c r="I47" s="310">
        <v>334.37030000000004</v>
      </c>
      <c r="J47" s="310">
        <v>202.74757499999998</v>
      </c>
      <c r="K47" s="311">
        <v>324.95849999999996</v>
      </c>
      <c r="L47" s="312">
        <v>-0.04560185339443823</v>
      </c>
      <c r="M47" s="313">
        <v>0.6027737939652298</v>
      </c>
      <c r="N47" s="334"/>
    </row>
    <row r="48" spans="1:14" ht="12.75">
      <c r="A48" s="308" t="s">
        <v>236</v>
      </c>
      <c r="B48" s="435"/>
      <c r="C48" s="309" t="s">
        <v>237</v>
      </c>
      <c r="D48" s="309" t="s">
        <v>238</v>
      </c>
      <c r="E48" s="310">
        <v>431.2</v>
      </c>
      <c r="F48" s="310">
        <v>508.5</v>
      </c>
      <c r="G48" s="310">
        <v>395.5</v>
      </c>
      <c r="H48" s="310">
        <v>326.42</v>
      </c>
      <c r="I48" s="310">
        <v>340.11</v>
      </c>
      <c r="J48" s="310">
        <v>285.42</v>
      </c>
      <c r="K48" s="311">
        <v>365.6771</v>
      </c>
      <c r="L48" s="312">
        <v>-0.019409189303354335</v>
      </c>
      <c r="M48" s="313">
        <v>0.28118947515941417</v>
      </c>
      <c r="N48" s="334"/>
    </row>
    <row r="49" spans="1:14" ht="12.75">
      <c r="A49" s="308" t="s">
        <v>239</v>
      </c>
      <c r="B49" s="435"/>
      <c r="C49" s="309" t="s">
        <v>240</v>
      </c>
      <c r="D49" s="309" t="s">
        <v>241</v>
      </c>
      <c r="E49" s="310">
        <v>3736.114222</v>
      </c>
      <c r="F49" s="310">
        <v>3652.0984080000003</v>
      </c>
      <c r="G49" s="310">
        <v>3412.948408</v>
      </c>
      <c r="H49" s="310">
        <v>1648.1884080000002</v>
      </c>
      <c r="I49" s="310">
        <v>1512.398408</v>
      </c>
      <c r="J49" s="310">
        <v>1421.7264738333333</v>
      </c>
      <c r="K49" s="311">
        <v>2211.83138</v>
      </c>
      <c r="L49" s="312">
        <v>-0.1027663088453038</v>
      </c>
      <c r="M49" s="313">
        <v>0.5557362268399944</v>
      </c>
      <c r="N49" s="334"/>
    </row>
    <row r="50" spans="1:14" ht="12.75">
      <c r="A50" s="308" t="s">
        <v>242</v>
      </c>
      <c r="B50" s="435"/>
      <c r="C50" s="329" t="s">
        <v>243</v>
      </c>
      <c r="D50" s="329" t="s">
        <v>237</v>
      </c>
      <c r="E50" s="330">
        <v>1329.694088</v>
      </c>
      <c r="F50" s="330">
        <v>1553.124088</v>
      </c>
      <c r="G50" s="330">
        <v>1584.064088</v>
      </c>
      <c r="H50" s="330">
        <v>1490.474088</v>
      </c>
      <c r="I50" s="330">
        <v>1264.694088</v>
      </c>
      <c r="J50" s="330">
        <v>1222.447908</v>
      </c>
      <c r="K50" s="339">
        <v>1325.538148</v>
      </c>
      <c r="L50" s="332">
        <v>-0.04356629877818885</v>
      </c>
      <c r="M50" s="340">
        <v>0.08433098811438278</v>
      </c>
      <c r="N50" s="334"/>
    </row>
    <row r="51" spans="1:14" ht="12.75">
      <c r="A51" s="301" t="s">
        <v>244</v>
      </c>
      <c r="B51" s="435"/>
      <c r="C51" s="316"/>
      <c r="D51" s="316"/>
      <c r="E51" s="317">
        <v>24.28542923135871</v>
      </c>
      <c r="F51" s="317">
        <v>21.99754017376862</v>
      </c>
      <c r="G51" s="317">
        <v>19.003363465154667</v>
      </c>
      <c r="H51" s="317">
        <v>19.74224900776424</v>
      </c>
      <c r="I51" s="317">
        <v>27.88206326964942</v>
      </c>
      <c r="J51" s="317">
        <v>37.12620889017408</v>
      </c>
      <c r="K51" s="318">
        <v>37.940239999999996</v>
      </c>
      <c r="L51" s="319">
        <v>0.18868668968512825</v>
      </c>
      <c r="M51" s="320">
        <v>0.021926049929686275</v>
      </c>
      <c r="N51" s="334"/>
    </row>
    <row r="52" spans="1:14" ht="14.25">
      <c r="A52" s="301" t="s">
        <v>57</v>
      </c>
      <c r="B52" s="435"/>
      <c r="C52" s="341"/>
      <c r="D52" s="341"/>
      <c r="E52" s="317">
        <v>6870.3</v>
      </c>
      <c r="F52" s="317">
        <v>6706.71</v>
      </c>
      <c r="G52" s="317">
        <v>6483.78</v>
      </c>
      <c r="H52" s="317">
        <v>6558.04</v>
      </c>
      <c r="I52" s="317">
        <v>5626.53</v>
      </c>
      <c r="J52" s="317">
        <v>5436.800224999999</v>
      </c>
      <c r="K52" s="318">
        <v>6787.8513140000005</v>
      </c>
      <c r="L52" s="319">
        <v>0.011523583084325661</v>
      </c>
      <c r="M52" s="320">
        <v>0.248501146462486</v>
      </c>
      <c r="N52" s="337"/>
    </row>
    <row r="53" spans="1:14" ht="12.75">
      <c r="A53" s="321" t="s">
        <v>245</v>
      </c>
      <c r="B53" s="435"/>
      <c r="C53" s="342"/>
      <c r="D53" s="342"/>
      <c r="E53" s="323">
        <v>65254.88779762614</v>
      </c>
      <c r="F53" s="323">
        <v>61035.998246621566</v>
      </c>
      <c r="G53" s="323">
        <v>50532.82751085266</v>
      </c>
      <c r="H53" s="323">
        <v>49606.41817692252</v>
      </c>
      <c r="I53" s="323">
        <v>46788.62527252427</v>
      </c>
      <c r="J53" s="323">
        <v>47438.177258039264</v>
      </c>
      <c r="K53" s="324">
        <v>59060.94636891061</v>
      </c>
      <c r="L53" s="325">
        <v>0.03975663535971452</v>
      </c>
      <c r="M53" s="326">
        <v>0.24500876261854376</v>
      </c>
      <c r="N53" s="337"/>
    </row>
    <row r="54" spans="1:14" ht="13.5" thickBot="1">
      <c r="A54" s="321" t="s">
        <v>246</v>
      </c>
      <c r="B54" s="343"/>
      <c r="C54" s="344"/>
      <c r="D54" s="344"/>
      <c r="E54" s="345">
        <v>182383.80356848534</v>
      </c>
      <c r="F54" s="345">
        <v>159943.96017121</v>
      </c>
      <c r="G54" s="345">
        <v>149420.62594896252</v>
      </c>
      <c r="H54" s="345">
        <v>151908.042320422</v>
      </c>
      <c r="I54" s="345">
        <v>166971.22935651286</v>
      </c>
      <c r="J54" s="345">
        <v>156417.6004697872</v>
      </c>
      <c r="K54" s="345">
        <v>162102.76929144465</v>
      </c>
      <c r="L54" s="346">
        <v>0.020575105859192755</v>
      </c>
      <c r="M54" s="347">
        <v>0.036346094074979574</v>
      </c>
      <c r="N54" s="348"/>
    </row>
    <row r="55" spans="3:14" ht="12.75">
      <c r="C55" s="291"/>
      <c r="D55" s="291"/>
      <c r="E55" s="291"/>
      <c r="F55" s="291"/>
      <c r="M55" s="348"/>
      <c r="N55" s="348"/>
    </row>
    <row r="56" spans="3:14" ht="12.75">
      <c r="C56" s="291"/>
      <c r="D56" s="291"/>
      <c r="E56" s="291"/>
      <c r="F56" s="291"/>
      <c r="M56" s="348"/>
      <c r="N56" s="348"/>
    </row>
    <row r="57" spans="3:14" ht="12.75">
      <c r="C57" s="291"/>
      <c r="D57" s="291"/>
      <c r="E57" s="291"/>
      <c r="F57" s="291"/>
      <c r="M57" s="348"/>
      <c r="N57" s="348"/>
    </row>
    <row r="58" spans="3:14" ht="12.75">
      <c r="C58" s="291"/>
      <c r="D58" s="291"/>
      <c r="E58" s="291"/>
      <c r="F58" s="291"/>
      <c r="M58" s="348"/>
      <c r="N58" s="348"/>
    </row>
    <row r="59" spans="3:14" ht="12.75">
      <c r="C59" s="291"/>
      <c r="D59" s="291"/>
      <c r="E59" s="291"/>
      <c r="F59" s="291"/>
      <c r="M59" s="348"/>
      <c r="N59" s="348"/>
    </row>
    <row r="60" spans="3:14" ht="12.75">
      <c r="C60" s="291"/>
      <c r="D60" s="291"/>
      <c r="E60" s="291"/>
      <c r="F60" s="291"/>
      <c r="M60" s="348"/>
      <c r="N60" s="348"/>
    </row>
    <row r="61" spans="3:14" ht="12.75">
      <c r="C61" s="291"/>
      <c r="D61" s="291"/>
      <c r="E61" s="291"/>
      <c r="F61" s="291"/>
      <c r="M61" s="348"/>
      <c r="N61" s="348"/>
    </row>
    <row r="62" spans="3:6" ht="12.75">
      <c r="C62" s="291"/>
      <c r="D62" s="291"/>
      <c r="E62" s="291"/>
      <c r="F62" s="291"/>
    </row>
    <row r="63" spans="3:6" ht="12.75">
      <c r="C63" s="291"/>
      <c r="D63" s="291"/>
      <c r="E63" s="291"/>
      <c r="F63" s="291"/>
    </row>
    <row r="64" spans="3:6" ht="12.75">
      <c r="C64" s="291"/>
      <c r="D64" s="291"/>
      <c r="E64" s="291"/>
      <c r="F64" s="291"/>
    </row>
    <row r="65" spans="3:6" ht="12.75">
      <c r="C65" s="291"/>
      <c r="D65" s="291"/>
      <c r="E65" s="291"/>
      <c r="F65" s="291"/>
    </row>
    <row r="66" spans="3:6" ht="12.75">
      <c r="C66" s="291"/>
      <c r="D66" s="291"/>
      <c r="E66" s="291"/>
      <c r="F66" s="291"/>
    </row>
    <row r="67" spans="3:6" ht="12.75">
      <c r="C67" s="291"/>
      <c r="D67" s="291"/>
      <c r="E67" s="291"/>
      <c r="F67" s="291"/>
    </row>
    <row r="68" spans="3:6" ht="12.75">
      <c r="C68" s="291"/>
      <c r="D68" s="291"/>
      <c r="E68" s="291"/>
      <c r="F68" s="291"/>
    </row>
    <row r="69" spans="3:6" ht="12.75">
      <c r="C69" s="291"/>
      <c r="D69" s="291"/>
      <c r="E69" s="291"/>
      <c r="F69" s="291"/>
    </row>
    <row r="70" spans="3:6" ht="12.75">
      <c r="C70" s="291"/>
      <c r="D70" s="291"/>
      <c r="E70" s="291"/>
      <c r="F70" s="291"/>
    </row>
    <row r="71" spans="3:6" ht="12.75">
      <c r="C71" s="291"/>
      <c r="D71" s="291"/>
      <c r="E71" s="291"/>
      <c r="F71" s="291"/>
    </row>
    <row r="72" spans="3:6" ht="12.75">
      <c r="C72" s="291"/>
      <c r="D72" s="291"/>
      <c r="E72" s="291"/>
      <c r="F72" s="291"/>
    </row>
    <row r="73" spans="3:6" ht="12.75">
      <c r="C73" s="291"/>
      <c r="D73" s="291"/>
      <c r="E73" s="291"/>
      <c r="F73" s="291"/>
    </row>
    <row r="74" spans="3:6" ht="12.75">
      <c r="C74" s="291"/>
      <c r="D74" s="291"/>
      <c r="E74" s="291"/>
      <c r="F74" s="291"/>
    </row>
  </sheetData>
  <mergeCells count="3">
    <mergeCell ref="E2:J2"/>
    <mergeCell ref="B4:B8"/>
    <mergeCell ref="B10:B5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16.28125" style="126" customWidth="1"/>
    <col min="2" max="2" width="13.421875" style="125" customWidth="1"/>
    <col min="3" max="3" width="14.57421875" style="126" customWidth="1"/>
    <col min="4" max="4" width="15.140625" style="126" customWidth="1"/>
    <col min="5" max="5" width="9.7109375" style="126" bestFit="1" customWidth="1"/>
    <col min="6" max="6" width="12.140625" style="126" customWidth="1"/>
    <col min="7" max="16384" width="9.140625" style="126" customWidth="1"/>
  </cols>
  <sheetData>
    <row r="1" ht="15.75">
      <c r="A1" s="124" t="s">
        <v>55</v>
      </c>
    </row>
    <row r="2" ht="13.5" thickBot="1">
      <c r="D2" s="127"/>
    </row>
    <row r="3" spans="1:5" ht="14.25">
      <c r="A3" s="128" t="s">
        <v>1</v>
      </c>
      <c r="B3" s="129" t="s">
        <v>57</v>
      </c>
      <c r="C3" s="130" t="s">
        <v>58</v>
      </c>
      <c r="D3" s="130" t="s">
        <v>59</v>
      </c>
      <c r="E3" s="131" t="s">
        <v>14</v>
      </c>
    </row>
    <row r="4" spans="1:7" ht="12.75">
      <c r="A4" s="132">
        <v>2004</v>
      </c>
      <c r="B4" s="133">
        <v>225933</v>
      </c>
      <c r="C4" s="133">
        <v>10714</v>
      </c>
      <c r="D4" s="133">
        <v>1391</v>
      </c>
      <c r="E4" s="134">
        <v>238038</v>
      </c>
      <c r="F4" s="135"/>
      <c r="G4" s="136"/>
    </row>
    <row r="5" spans="1:7" ht="12.75">
      <c r="A5" s="132">
        <v>2005</v>
      </c>
      <c r="B5" s="133">
        <v>225512</v>
      </c>
      <c r="C5" s="133">
        <v>9931</v>
      </c>
      <c r="D5" s="133">
        <v>1543</v>
      </c>
      <c r="E5" s="134">
        <v>236986</v>
      </c>
      <c r="F5" s="135"/>
      <c r="G5" s="136"/>
    </row>
    <row r="6" spans="1:7" ht="12.75">
      <c r="A6" s="132">
        <v>2006</v>
      </c>
      <c r="B6" s="133">
        <v>229209</v>
      </c>
      <c r="C6" s="133">
        <v>9960</v>
      </c>
      <c r="D6" s="133">
        <v>1557</v>
      </c>
      <c r="E6" s="134">
        <v>240726</v>
      </c>
      <c r="F6" s="135"/>
      <c r="G6" s="136"/>
    </row>
    <row r="7" spans="1:7" ht="12.75">
      <c r="A7" s="132">
        <v>2007</v>
      </c>
      <c r="B7" s="133">
        <v>236565</v>
      </c>
      <c r="C7" s="133">
        <v>9635</v>
      </c>
      <c r="D7" s="133">
        <v>1685</v>
      </c>
      <c r="E7" s="134">
        <v>247885</v>
      </c>
      <c r="F7" s="135"/>
      <c r="G7" s="136"/>
    </row>
    <row r="8" spans="1:7" ht="12.75">
      <c r="A8" s="132">
        <v>2008</v>
      </c>
      <c r="B8" s="133">
        <v>240715</v>
      </c>
      <c r="C8" s="133">
        <v>9167</v>
      </c>
      <c r="D8" s="133">
        <v>1856</v>
      </c>
      <c r="E8" s="134">
        <v>251738</v>
      </c>
      <c r="F8" s="135"/>
      <c r="G8" s="136"/>
    </row>
    <row r="9" spans="1:7" ht="12.75">
      <c r="A9" s="132">
        <v>2009</v>
      </c>
      <c r="B9" s="133">
        <v>238186</v>
      </c>
      <c r="C9" s="133">
        <v>8955</v>
      </c>
      <c r="D9" s="133">
        <v>2105</v>
      </c>
      <c r="E9" s="134">
        <v>249246</v>
      </c>
      <c r="F9" s="135"/>
      <c r="G9" s="136"/>
    </row>
    <row r="10" spans="1:6" s="138" customFormat="1" ht="12.75" customHeight="1">
      <c r="A10" s="137" t="str">
        <f ca="1">"∆"&amp;OFFSET(A10,-5,0)&amp;"/"&amp;OFFSET(A10,-1,0)&amp;" p.a."</f>
        <v>∆2005/2009 p.a.</v>
      </c>
      <c r="B10" s="11">
        <f ca="1">IF(ISERROR(((OFFSET(B10,-1,0)/OFFSET(B10,-5,0))^0.25)-1),"n.a.",((OFFSET(B10,-1,0)/OFFSET(B10,-5,0))^0.25)-1)</f>
        <v>0.013763483638850937</v>
      </c>
      <c r="C10" s="11">
        <f ca="1">IF(ISERROR(((OFFSET(C10,-1,0)/OFFSET(C10,-5,0))^0.25)-1),"n.a.",((OFFSET(C10,-1,0)/OFFSET(C10,-5,0))^0.25)-1)</f>
        <v>-0.025530721181386995</v>
      </c>
      <c r="D10" s="11">
        <f ca="1">IF(ISERROR(((OFFSET(D10,-1,0)/OFFSET(D10,-5,0))^0.25)-1),"n.a.",((OFFSET(D10,-1,0)/OFFSET(D10,-5,0))^0.25)-1)</f>
        <v>0.080740790830935</v>
      </c>
      <c r="E10" s="12">
        <f ca="1">IF(ISERROR(((OFFSET(E10,-1,0)/OFFSET(E10,-5,0))^0.25)-1),"n.a.",((OFFSET(E10,-1,0)/OFFSET(E10,-5,0))^0.25)-1)</f>
        <v>0.0126896622805166</v>
      </c>
      <c r="F10"/>
    </row>
    <row r="11" spans="1:6" s="138" customFormat="1" ht="13.5" thickBot="1">
      <c r="A11" s="139" t="str">
        <f ca="1">"∆"&amp;(OFFSET(A11,-3,0))&amp;"/"&amp;(OFFSET(A11,-2,0))</f>
        <v>∆2008/2009</v>
      </c>
      <c r="B11" s="14">
        <f ca="1">IF(ISERROR((OFFSET(B11,-2,0)-OFFSET(B11,-3,0))/OFFSET(B11,-3,0)),"n.a.",(OFFSET(B11,-2,0)-OFFSET(B11,-3,0))/OFFSET(B11,-3,0))</f>
        <v>-0.010506200278337452</v>
      </c>
      <c r="C11" s="14">
        <f ca="1">IF(ISERROR((OFFSET(C11,-2,0)-OFFSET(C11,-3,0))/OFFSET(C11,-3,0)),"n.a.",(OFFSET(C11,-2,0)-OFFSET(C11,-3,0))/OFFSET(C11,-3,0))</f>
        <v>-0.023126431766117596</v>
      </c>
      <c r="D11" s="14">
        <f ca="1">IF(ISERROR((OFFSET(D11,-2,0)-OFFSET(D11,-3,0))/OFFSET(D11,-3,0)),"n.a.",(OFFSET(D11,-2,0)-OFFSET(D11,-3,0))/OFFSET(D11,-3,0))</f>
        <v>0.1341594827586207</v>
      </c>
      <c r="E11" s="15">
        <f ca="1">IF(ISERROR((OFFSET(E11,-2,0)-OFFSET(E11,-3,0))/OFFSET(E11,-3,0)),"n.a.",(OFFSET(E11,-2,0)-OFFSET(E11,-3,0))/OFFSET(E11,-3,0))</f>
        <v>-0.009899180894421978</v>
      </c>
      <c r="F11"/>
    </row>
    <row r="12" spans="1:4" ht="12.75">
      <c r="A12" s="140"/>
      <c r="B12" s="141"/>
      <c r="C12" s="142"/>
      <c r="D12" s="143"/>
    </row>
    <row r="13" spans="1:4" ht="12.75">
      <c r="A13" s="144" t="s">
        <v>56</v>
      </c>
      <c r="B13" s="141"/>
      <c r="C13" s="142"/>
      <c r="D13" s="143"/>
    </row>
    <row r="14" spans="1:4" ht="14.25">
      <c r="A14" s="145"/>
      <c r="B14" s="141"/>
      <c r="C14" s="146"/>
      <c r="D14" s="142"/>
    </row>
    <row r="15" spans="1:4" ht="12.75">
      <c r="A15" s="140"/>
      <c r="B15" s="141"/>
      <c r="C15" s="146"/>
      <c r="D15" s="147"/>
    </row>
    <row r="16" ht="12.75">
      <c r="A16" s="148"/>
    </row>
    <row r="17" ht="12.75">
      <c r="A17" s="149"/>
    </row>
    <row r="18" ht="12.75">
      <c r="A18" s="138"/>
    </row>
  </sheetData>
  <printOptions/>
  <pageMargins left="0.8" right="0.35" top="1.68" bottom="1" header="0.61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SheetLayoutView="100" workbookViewId="0" topLeftCell="A1">
      <selection activeCell="I27" sqref="I27"/>
    </sheetView>
  </sheetViews>
  <sheetFormatPr defaultColWidth="9.140625" defaultRowHeight="12.75"/>
  <cols>
    <col min="1" max="1" width="11.57421875" style="22" customWidth="1"/>
    <col min="2" max="2" width="11.421875" style="22" bestFit="1" customWidth="1"/>
    <col min="3" max="3" width="2.8515625" style="22" customWidth="1"/>
    <col min="4" max="5" width="9.140625" style="22" customWidth="1"/>
    <col min="6" max="6" width="14.421875" style="22" bestFit="1" customWidth="1"/>
    <col min="7" max="7" width="2.28125" style="22" customWidth="1"/>
    <col min="8" max="11" width="9.140625" style="22" customWidth="1"/>
    <col min="12" max="12" width="32.8515625" style="22" customWidth="1"/>
    <col min="13" max="13" width="11.28125" style="22" customWidth="1"/>
    <col min="14" max="14" width="15.28125" style="22" customWidth="1"/>
    <col min="15" max="17" width="9.140625" style="22" customWidth="1"/>
    <col min="18" max="18" width="53.7109375" style="22" customWidth="1"/>
    <col min="19" max="19" width="17.140625" style="22" customWidth="1"/>
    <col min="20" max="20" width="16.57421875" style="22" customWidth="1"/>
    <col min="21" max="16384" width="9.140625" style="22" customWidth="1"/>
  </cols>
  <sheetData>
    <row r="1" ht="12.75">
      <c r="A1" s="21"/>
    </row>
    <row r="2" spans="1:9" ht="15.75">
      <c r="A2" s="91" t="s">
        <v>50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2"/>
      <c r="B3" s="92"/>
      <c r="C3" s="92"/>
      <c r="D3" s="92"/>
      <c r="E3" s="92"/>
      <c r="F3" s="92"/>
      <c r="G3" s="92"/>
      <c r="H3" s="92"/>
      <c r="I3" s="92"/>
    </row>
    <row r="4" spans="1:9" ht="13.5" thickBot="1">
      <c r="A4" s="92"/>
      <c r="B4" s="92"/>
      <c r="C4" s="92"/>
      <c r="D4" s="92"/>
      <c r="E4" s="92"/>
      <c r="F4" s="92"/>
      <c r="G4" s="92"/>
      <c r="H4" s="92"/>
      <c r="I4" s="92"/>
    </row>
    <row r="5" spans="1:22" ht="25.5">
      <c r="A5" s="93" t="s">
        <v>51</v>
      </c>
      <c r="B5" s="94" t="s">
        <v>53</v>
      </c>
      <c r="C5" s="436" t="s">
        <v>54</v>
      </c>
      <c r="D5" s="437"/>
      <c r="E5" s="437"/>
      <c r="F5" s="437"/>
      <c r="G5" s="438"/>
      <c r="H5" s="92"/>
      <c r="I5" s="92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95">
        <v>1984</v>
      </c>
      <c r="B6" s="96">
        <v>4009</v>
      </c>
      <c r="C6" s="97"/>
      <c r="D6" s="98"/>
      <c r="E6" s="98"/>
      <c r="F6" s="98"/>
      <c r="G6" s="99"/>
      <c r="H6" s="92"/>
      <c r="I6" s="92"/>
      <c r="L6" s="26"/>
      <c r="M6" s="441"/>
      <c r="N6" s="441"/>
      <c r="O6" s="441"/>
      <c r="P6" s="441"/>
      <c r="Q6" s="30"/>
      <c r="R6" s="26"/>
      <c r="S6" s="100"/>
      <c r="T6" s="100"/>
      <c r="U6" s="30"/>
      <c r="V6" s="30"/>
    </row>
    <row r="7" spans="1:22" ht="12.75">
      <c r="A7" s="95">
        <v>1985</v>
      </c>
      <c r="B7" s="96">
        <v>5847</v>
      </c>
      <c r="C7" s="101"/>
      <c r="D7" s="102">
        <f>A30</f>
        <v>2008</v>
      </c>
      <c r="E7" s="103">
        <f>DATE(D$7,3,1)</f>
        <v>39508</v>
      </c>
      <c r="F7" s="104">
        <v>5.828985947253286</v>
      </c>
      <c r="G7" s="105"/>
      <c r="H7" s="92"/>
      <c r="L7" s="26"/>
      <c r="M7" s="100"/>
      <c r="N7" s="100"/>
      <c r="O7" s="100"/>
      <c r="P7" s="100"/>
      <c r="Q7" s="30"/>
      <c r="R7" s="26"/>
      <c r="S7" s="106"/>
      <c r="T7" s="106"/>
      <c r="U7" s="30"/>
      <c r="V7" s="30"/>
    </row>
    <row r="8" spans="1:22" ht="12.75">
      <c r="A8" s="95">
        <v>1986</v>
      </c>
      <c r="B8" s="96">
        <v>5650</v>
      </c>
      <c r="C8" s="101"/>
      <c r="D8" s="107"/>
      <c r="E8" s="103">
        <f>DATE(D$7,6,1)</f>
        <v>39600</v>
      </c>
      <c r="F8" s="104">
        <v>11.491360448624024</v>
      </c>
      <c r="G8" s="105"/>
      <c r="H8" s="92"/>
      <c r="L8" s="26"/>
      <c r="M8" s="106"/>
      <c r="N8" s="106"/>
      <c r="O8" s="106"/>
      <c r="P8" s="106"/>
      <c r="Q8" s="30"/>
      <c r="R8" s="30"/>
      <c r="S8" s="30"/>
      <c r="T8" s="30"/>
      <c r="U8" s="30"/>
      <c r="V8" s="30"/>
    </row>
    <row r="9" spans="1:22" ht="12.75">
      <c r="A9" s="95">
        <v>1987</v>
      </c>
      <c r="B9" s="96">
        <v>4971</v>
      </c>
      <c r="C9" s="101"/>
      <c r="D9" s="107"/>
      <c r="E9" s="103">
        <f>DATE(D$7,9,1)</f>
        <v>39692</v>
      </c>
      <c r="F9" s="104">
        <v>7.268122494296766</v>
      </c>
      <c r="G9" s="105"/>
      <c r="H9" s="92"/>
      <c r="L9" s="30"/>
      <c r="M9" s="106"/>
      <c r="N9" s="106"/>
      <c r="O9" s="106"/>
      <c r="P9" s="106"/>
      <c r="Q9" s="30"/>
      <c r="R9" s="30"/>
      <c r="S9" s="30"/>
      <c r="T9" s="30"/>
      <c r="U9" s="30"/>
      <c r="V9" s="30"/>
    </row>
    <row r="10" spans="1:22" ht="12.75">
      <c r="A10" s="95">
        <v>1988</v>
      </c>
      <c r="B10" s="96">
        <v>4167</v>
      </c>
      <c r="C10" s="101"/>
      <c r="D10" s="107"/>
      <c r="E10" s="103">
        <f>DATE(D$7,12,1)</f>
        <v>39783</v>
      </c>
      <c r="F10" s="104">
        <v>12.537740000000001</v>
      </c>
      <c r="G10" s="105"/>
      <c r="H10" s="92"/>
      <c r="L10" s="26"/>
      <c r="M10" s="441"/>
      <c r="N10" s="441"/>
      <c r="O10" s="100"/>
      <c r="P10" s="100"/>
      <c r="Q10" s="30"/>
      <c r="R10" s="30"/>
      <c r="S10" s="30"/>
      <c r="T10" s="30"/>
      <c r="U10" s="30"/>
      <c r="V10" s="30"/>
    </row>
    <row r="11" spans="1:17" ht="12.75">
      <c r="A11" s="95">
        <v>1989</v>
      </c>
      <c r="B11" s="96">
        <v>3255</v>
      </c>
      <c r="C11" s="101"/>
      <c r="D11" s="107"/>
      <c r="E11" s="103"/>
      <c r="F11" s="104"/>
      <c r="G11" s="105"/>
      <c r="H11" s="108"/>
      <c r="O11" s="100"/>
      <c r="P11" s="100"/>
      <c r="Q11" s="30"/>
    </row>
    <row r="12" spans="1:17" ht="12.75">
      <c r="A12" s="95">
        <v>1990</v>
      </c>
      <c r="B12" s="96">
        <v>2650</v>
      </c>
      <c r="C12" s="101"/>
      <c r="D12" s="107">
        <f>A31</f>
        <v>2009</v>
      </c>
      <c r="E12" s="103">
        <f>DATE(D$12,3,1)</f>
        <v>39873</v>
      </c>
      <c r="F12" s="104">
        <v>9.9483</v>
      </c>
      <c r="G12" s="105"/>
      <c r="H12" s="92"/>
      <c r="O12" s="106"/>
      <c r="P12" s="106"/>
      <c r="Q12" s="30"/>
    </row>
    <row r="13" spans="1:17" ht="12.75">
      <c r="A13" s="95">
        <v>1991</v>
      </c>
      <c r="B13" s="96">
        <v>2662</v>
      </c>
      <c r="C13" s="101"/>
      <c r="D13" s="109"/>
      <c r="E13" s="103">
        <f>DATE(D$12,6,1)</f>
        <v>39965</v>
      </c>
      <c r="F13" s="104">
        <v>10.64158</v>
      </c>
      <c r="G13" s="105"/>
      <c r="H13" s="92"/>
      <c r="I13" s="110"/>
      <c r="L13" s="30"/>
      <c r="M13" s="30"/>
      <c r="N13" s="30"/>
      <c r="O13" s="30"/>
      <c r="P13" s="30"/>
      <c r="Q13" s="30"/>
    </row>
    <row r="14" spans="1:17" ht="12.75">
      <c r="A14" s="95">
        <v>1992</v>
      </c>
      <c r="B14" s="96">
        <v>2459</v>
      </c>
      <c r="C14" s="101"/>
      <c r="D14" s="109"/>
      <c r="E14" s="103">
        <f>DATE(D$12,9,1)</f>
        <v>40057</v>
      </c>
      <c r="F14" s="104">
        <v>9.231969999999999</v>
      </c>
      <c r="G14" s="105"/>
      <c r="H14" s="92"/>
      <c r="I14" s="110"/>
      <c r="L14" s="30"/>
      <c r="M14" s="30"/>
      <c r="N14" s="30"/>
      <c r="O14" s="30"/>
      <c r="P14" s="30"/>
      <c r="Q14" s="30"/>
    </row>
    <row r="15" spans="1:17" ht="12.75">
      <c r="A15" s="95">
        <v>1993</v>
      </c>
      <c r="B15" s="96">
        <v>2274</v>
      </c>
      <c r="C15" s="101"/>
      <c r="D15" s="109"/>
      <c r="E15" s="103">
        <f>DATE(D$12,12,1)</f>
        <v>40148</v>
      </c>
      <c r="F15" s="104">
        <v>8.11839</v>
      </c>
      <c r="G15" s="105"/>
      <c r="H15" s="92"/>
      <c r="L15" s="30"/>
      <c r="M15" s="30"/>
      <c r="N15" s="30"/>
      <c r="O15" s="30"/>
      <c r="P15" s="30"/>
      <c r="Q15" s="30"/>
    </row>
    <row r="16" spans="1:17" ht="12.75">
      <c r="A16" s="95">
        <v>1994</v>
      </c>
      <c r="B16" s="96">
        <v>1834</v>
      </c>
      <c r="C16" s="101"/>
      <c r="D16" s="109"/>
      <c r="E16" s="109"/>
      <c r="F16" s="109"/>
      <c r="G16" s="105"/>
      <c r="H16" s="92"/>
      <c r="L16" s="30"/>
      <c r="M16" s="30"/>
      <c r="N16" s="30"/>
      <c r="O16" s="30"/>
      <c r="P16" s="30"/>
      <c r="Q16" s="30"/>
    </row>
    <row r="17" spans="1:17" ht="12.75">
      <c r="A17" s="95">
        <v>1995</v>
      </c>
      <c r="B17" s="96">
        <v>1423</v>
      </c>
      <c r="C17" s="101"/>
      <c r="D17" s="439" t="str">
        <f>"∆"&amp;A27&amp;"/"&amp;A31&amp;" p.a."</f>
        <v>∆2005/2009 p.a.</v>
      </c>
      <c r="E17" s="440"/>
      <c r="F17" s="111">
        <f>((B31/B27)^0.25)-1</f>
        <v>0.18868668968512825</v>
      </c>
      <c r="G17" s="105"/>
      <c r="H17" s="92"/>
      <c r="L17" s="30"/>
      <c r="M17" s="30"/>
      <c r="N17" s="30"/>
      <c r="O17" s="30"/>
      <c r="P17" s="30"/>
      <c r="Q17" s="30"/>
    </row>
    <row r="18" spans="1:9" ht="12.75">
      <c r="A18" s="95">
        <v>1996</v>
      </c>
      <c r="B18" s="96">
        <v>1056</v>
      </c>
      <c r="C18" s="101"/>
      <c r="D18" s="439" t="str">
        <f>"∆"&amp;A30&amp;"/"&amp;A31</f>
        <v>∆2008/2009</v>
      </c>
      <c r="E18" s="440"/>
      <c r="F18" s="111">
        <f>(B31-B30)/(B30)</f>
        <v>0.02192604992968627</v>
      </c>
      <c r="G18" s="105"/>
      <c r="H18" s="92"/>
      <c r="I18" s="92"/>
    </row>
    <row r="19" spans="1:9" ht="12.75">
      <c r="A19" s="95">
        <v>1997</v>
      </c>
      <c r="B19" s="96">
        <v>756</v>
      </c>
      <c r="C19" s="101"/>
      <c r="D19" s="112"/>
      <c r="E19" s="109"/>
      <c r="F19" s="109"/>
      <c r="G19" s="105"/>
      <c r="H19" s="92"/>
      <c r="I19" s="92"/>
    </row>
    <row r="20" spans="1:9" ht="12.75">
      <c r="A20" s="95">
        <v>1998</v>
      </c>
      <c r="B20" s="96">
        <v>508</v>
      </c>
      <c r="C20" s="101"/>
      <c r="D20" s="106"/>
      <c r="E20" s="106"/>
      <c r="F20" s="113"/>
      <c r="G20" s="99"/>
      <c r="H20" s="92"/>
      <c r="I20" s="92"/>
    </row>
    <row r="21" spans="1:9" ht="12.75">
      <c r="A21" s="95">
        <v>1999</v>
      </c>
      <c r="B21" s="96">
        <v>186.35480647165318</v>
      </c>
      <c r="C21" s="101"/>
      <c r="D21" s="106"/>
      <c r="E21" s="113"/>
      <c r="F21" s="113"/>
      <c r="G21" s="99"/>
      <c r="H21" s="92"/>
      <c r="I21" s="92"/>
    </row>
    <row r="22" spans="1:9" ht="12.75">
      <c r="A22" s="95">
        <v>2000</v>
      </c>
      <c r="B22" s="96">
        <v>14.723774380773705</v>
      </c>
      <c r="C22" s="114"/>
      <c r="D22" s="106"/>
      <c r="E22" s="106"/>
      <c r="F22" s="106"/>
      <c r="G22" s="115"/>
      <c r="H22" s="92"/>
      <c r="I22" s="92"/>
    </row>
    <row r="23" spans="1:9" ht="12.75">
      <c r="A23" s="95">
        <v>2001</v>
      </c>
      <c r="B23" s="96">
        <v>20.422458345519523</v>
      </c>
      <c r="C23" s="101"/>
      <c r="D23" s="113"/>
      <c r="E23" s="113"/>
      <c r="F23" s="113"/>
      <c r="G23" s="116"/>
      <c r="I23" s="92"/>
    </row>
    <row r="24" spans="1:9" ht="12.75">
      <c r="A24" s="95">
        <v>2002</v>
      </c>
      <c r="B24" s="96">
        <v>25.02962702296744</v>
      </c>
      <c r="C24" s="114"/>
      <c r="D24" s="113"/>
      <c r="E24" s="113"/>
      <c r="F24" s="113"/>
      <c r="G24" s="99"/>
      <c r="H24" s="92"/>
      <c r="I24" s="92"/>
    </row>
    <row r="25" spans="1:9" ht="12.75">
      <c r="A25" s="95">
        <v>2003</v>
      </c>
      <c r="B25" s="96">
        <v>24.28542923135871</v>
      </c>
      <c r="C25" s="114"/>
      <c r="D25" s="113"/>
      <c r="E25" s="113"/>
      <c r="F25" s="113"/>
      <c r="G25" s="99"/>
      <c r="H25" s="92"/>
      <c r="I25" s="92"/>
    </row>
    <row r="26" spans="1:9" ht="12.75">
      <c r="A26" s="95">
        <v>2004</v>
      </c>
      <c r="B26" s="96">
        <v>21.99754017376862</v>
      </c>
      <c r="C26" s="117"/>
      <c r="D26" s="113"/>
      <c r="E26" s="113"/>
      <c r="F26" s="113"/>
      <c r="G26" s="99"/>
      <c r="H26" s="92"/>
      <c r="I26" s="92"/>
    </row>
    <row r="27" spans="1:9" ht="12.75">
      <c r="A27" s="95">
        <v>2005</v>
      </c>
      <c r="B27" s="96">
        <v>19.003363465154667</v>
      </c>
      <c r="C27" s="114"/>
      <c r="D27" s="113"/>
      <c r="E27" s="113"/>
      <c r="F27" s="113"/>
      <c r="G27" s="99"/>
      <c r="H27" s="92"/>
      <c r="I27" s="92"/>
    </row>
    <row r="28" spans="1:9" ht="12.75">
      <c r="A28" s="95">
        <v>2006</v>
      </c>
      <c r="B28" s="96">
        <v>19.74224900776424</v>
      </c>
      <c r="C28" s="114"/>
      <c r="D28" s="113"/>
      <c r="E28" s="113"/>
      <c r="F28" s="113"/>
      <c r="G28" s="99"/>
      <c r="H28" s="92"/>
      <c r="I28" s="92"/>
    </row>
    <row r="29" spans="1:9" ht="12.75">
      <c r="A29" s="95">
        <v>2007</v>
      </c>
      <c r="B29" s="96">
        <v>27.88206326964942</v>
      </c>
      <c r="C29" s="114"/>
      <c r="D29" s="113"/>
      <c r="E29" s="113"/>
      <c r="F29" s="113"/>
      <c r="G29" s="99"/>
      <c r="H29" s="92"/>
      <c r="I29" s="92"/>
    </row>
    <row r="30" spans="1:9" ht="12.75">
      <c r="A30" s="95">
        <v>2008</v>
      </c>
      <c r="B30" s="96">
        <v>37.12620889017408</v>
      </c>
      <c r="C30" s="114"/>
      <c r="D30" s="113"/>
      <c r="E30" s="113"/>
      <c r="F30" s="113"/>
      <c r="G30" s="99"/>
      <c r="H30" s="92"/>
      <c r="I30" s="92"/>
    </row>
    <row r="31" spans="1:9" ht="13.5" thickBot="1">
      <c r="A31" s="118">
        <v>2009</v>
      </c>
      <c r="B31" s="119">
        <v>37.940239999999996</v>
      </c>
      <c r="C31" s="120"/>
      <c r="D31" s="121"/>
      <c r="E31" s="121"/>
      <c r="F31" s="121"/>
      <c r="G31" s="122"/>
      <c r="H31" s="92"/>
      <c r="I31" s="92"/>
    </row>
    <row r="32" spans="2:9" ht="12.75">
      <c r="B32" s="96"/>
      <c r="C32" s="114"/>
      <c r="D32" s="113"/>
      <c r="E32" s="113"/>
      <c r="F32" s="113"/>
      <c r="G32" s="98"/>
      <c r="H32" s="92"/>
      <c r="I32" s="92"/>
    </row>
    <row r="33" spans="1:9" ht="12.75">
      <c r="A33" s="123"/>
      <c r="B33" s="96"/>
      <c r="C33" s="114"/>
      <c r="D33" s="113"/>
      <c r="E33" s="113"/>
      <c r="F33" s="113"/>
      <c r="G33" s="98"/>
      <c r="H33" s="92"/>
      <c r="I33" s="92"/>
    </row>
    <row r="34" spans="1:9" ht="12.75">
      <c r="A34" s="30"/>
      <c r="B34" s="30"/>
      <c r="C34" s="114"/>
      <c r="D34" s="113"/>
      <c r="E34" s="113"/>
      <c r="F34" s="113"/>
      <c r="G34" s="98"/>
      <c r="H34" s="92"/>
      <c r="I34" s="92"/>
    </row>
    <row r="35" spans="1:9" ht="12.75">
      <c r="A35" s="22" t="s">
        <v>52</v>
      </c>
      <c r="B35" s="30"/>
      <c r="C35" s="114"/>
      <c r="D35" s="113"/>
      <c r="E35" s="113"/>
      <c r="F35" s="113"/>
      <c r="G35" s="98"/>
      <c r="H35" s="92"/>
      <c r="I35" s="92"/>
    </row>
    <row r="36" spans="3:9" s="30" customFormat="1" ht="12.75">
      <c r="C36" s="114"/>
      <c r="D36" s="113"/>
      <c r="E36" s="113"/>
      <c r="F36" s="113"/>
      <c r="G36" s="98"/>
      <c r="H36" s="98"/>
      <c r="I36" s="98"/>
    </row>
    <row r="37" spans="4:9" ht="12.75">
      <c r="D37" s="92"/>
      <c r="E37" s="92"/>
      <c r="F37" s="92"/>
      <c r="G37" s="92"/>
      <c r="H37" s="92"/>
      <c r="I37" s="92"/>
    </row>
    <row r="38" spans="4:9" ht="12.75">
      <c r="D38" s="92"/>
      <c r="E38" s="92"/>
      <c r="F38" s="92"/>
      <c r="G38" s="92"/>
      <c r="H38" s="92"/>
      <c r="I38" s="92"/>
    </row>
    <row r="39" spans="4:9" ht="12.75">
      <c r="D39" s="92"/>
      <c r="E39" s="92"/>
      <c r="F39" s="92"/>
      <c r="G39" s="92"/>
      <c r="H39" s="92"/>
      <c r="I39" s="92"/>
    </row>
    <row r="40" spans="4:9" ht="12.75">
      <c r="D40" s="92"/>
      <c r="E40" s="92"/>
      <c r="F40" s="92"/>
      <c r="G40" s="92"/>
      <c r="H40" s="92"/>
      <c r="I40" s="92"/>
    </row>
    <row r="41" spans="4:9" ht="12.75">
      <c r="D41" s="92"/>
      <c r="E41" s="92"/>
      <c r="F41" s="92"/>
      <c r="G41" s="92"/>
      <c r="H41" s="92"/>
      <c r="I41" s="92"/>
    </row>
    <row r="42" spans="4:9" ht="12.75">
      <c r="D42" s="92"/>
      <c r="E42" s="92"/>
      <c r="F42" s="92"/>
      <c r="G42" s="92"/>
      <c r="H42" s="92"/>
      <c r="I42" s="92"/>
    </row>
    <row r="43" spans="4:9" ht="12.75">
      <c r="D43" s="92"/>
      <c r="E43" s="92"/>
      <c r="F43" s="92"/>
      <c r="G43" s="92"/>
      <c r="H43" s="92"/>
      <c r="I43" s="92"/>
    </row>
  </sheetData>
  <mergeCells count="5">
    <mergeCell ref="C5:G5"/>
    <mergeCell ref="D17:E17"/>
    <mergeCell ref="D18:E18"/>
    <mergeCell ref="M6:P6"/>
    <mergeCell ref="M10:N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0">
      <selection activeCell="F12" sqref="F12"/>
    </sheetView>
  </sheetViews>
  <sheetFormatPr defaultColWidth="9.140625" defaultRowHeight="12.75"/>
  <sheetData>
    <row r="1" spans="1:15" ht="15.75">
      <c r="A1" s="70" t="s">
        <v>47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3.5" thickBot="1">
      <c r="A2" s="72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41.25">
      <c r="A3" s="382" t="s">
        <v>1</v>
      </c>
      <c r="B3" s="38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5" t="s">
        <v>12</v>
      </c>
      <c r="N3" s="4" t="s">
        <v>48</v>
      </c>
      <c r="O3" s="6" t="s">
        <v>14</v>
      </c>
    </row>
    <row r="4" spans="1:15" ht="12.75">
      <c r="A4" s="73">
        <v>1970</v>
      </c>
      <c r="B4" s="74"/>
      <c r="C4" s="75">
        <v>0</v>
      </c>
      <c r="D4" s="75">
        <v>158</v>
      </c>
      <c r="E4" s="75">
        <v>0</v>
      </c>
      <c r="F4" s="75">
        <v>0</v>
      </c>
      <c r="G4" s="9">
        <v>0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9">
        <v>0</v>
      </c>
      <c r="O4" s="76">
        <f>SUM(C4:N4)</f>
        <v>158</v>
      </c>
    </row>
    <row r="5" spans="1:15" ht="12.75">
      <c r="A5" s="73">
        <v>1971</v>
      </c>
      <c r="B5" s="74"/>
      <c r="C5" s="75">
        <v>0</v>
      </c>
      <c r="D5" s="75">
        <v>301</v>
      </c>
      <c r="E5" s="75">
        <v>0</v>
      </c>
      <c r="F5" s="75">
        <v>0</v>
      </c>
      <c r="G5" s="9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9">
        <v>0</v>
      </c>
      <c r="O5" s="76">
        <f aca="true" t="shared" si="0" ref="O5:O41">SUM(C5:N5)</f>
        <v>301</v>
      </c>
    </row>
    <row r="6" spans="1:15" ht="12.75">
      <c r="A6" s="73">
        <v>1972</v>
      </c>
      <c r="B6" s="74"/>
      <c r="C6" s="75">
        <v>0</v>
      </c>
      <c r="D6" s="75">
        <v>414</v>
      </c>
      <c r="E6" s="75">
        <v>0</v>
      </c>
      <c r="F6" s="75">
        <v>0</v>
      </c>
      <c r="G6" s="9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9">
        <v>0</v>
      </c>
      <c r="O6" s="76">
        <f t="shared" si="0"/>
        <v>414</v>
      </c>
    </row>
    <row r="7" spans="1:15" ht="12.75">
      <c r="A7" s="73">
        <v>1973</v>
      </c>
      <c r="B7" s="74"/>
      <c r="C7" s="75">
        <v>0</v>
      </c>
      <c r="D7" s="75">
        <v>488</v>
      </c>
      <c r="E7" s="75">
        <v>0</v>
      </c>
      <c r="F7" s="75">
        <v>0</v>
      </c>
      <c r="G7" s="9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9">
        <v>0</v>
      </c>
      <c r="O7" s="76">
        <f t="shared" si="0"/>
        <v>488</v>
      </c>
    </row>
    <row r="8" spans="1:15" ht="12.75">
      <c r="A8" s="77">
        <v>1974</v>
      </c>
      <c r="B8" s="78"/>
      <c r="C8" s="75">
        <v>0</v>
      </c>
      <c r="D8" s="75">
        <v>515.4337057728223</v>
      </c>
      <c r="E8" s="75">
        <v>0</v>
      </c>
      <c r="F8" s="75">
        <v>0</v>
      </c>
      <c r="G8" s="9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9">
        <v>0</v>
      </c>
      <c r="O8" s="76">
        <f t="shared" si="0"/>
        <v>515.4337057728223</v>
      </c>
    </row>
    <row r="9" spans="1:15" ht="12.75">
      <c r="A9" s="77">
        <v>1975</v>
      </c>
      <c r="B9" s="78"/>
      <c r="C9" s="75">
        <v>0</v>
      </c>
      <c r="D9" s="75">
        <v>565.9373771281656</v>
      </c>
      <c r="E9" s="75">
        <v>0</v>
      </c>
      <c r="F9" s="75">
        <v>0</v>
      </c>
      <c r="G9" s="9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9">
        <v>0</v>
      </c>
      <c r="O9" s="76">
        <f t="shared" si="0"/>
        <v>565.9373771281656</v>
      </c>
    </row>
    <row r="10" spans="1:15" ht="12.75">
      <c r="A10" s="77">
        <v>1976</v>
      </c>
      <c r="B10" s="78"/>
      <c r="C10" s="75">
        <v>0</v>
      </c>
      <c r="D10" s="75">
        <v>1501.947698740445</v>
      </c>
      <c r="E10" s="75">
        <v>0</v>
      </c>
      <c r="F10" s="75">
        <v>0</v>
      </c>
      <c r="G10" s="9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9">
        <v>0</v>
      </c>
      <c r="O10" s="76">
        <f t="shared" si="0"/>
        <v>1501.947698740445</v>
      </c>
    </row>
    <row r="11" spans="1:15" ht="12.75">
      <c r="A11" s="77">
        <v>1977</v>
      </c>
      <c r="B11" s="78"/>
      <c r="C11" s="75">
        <v>0</v>
      </c>
      <c r="D11" s="75">
        <v>2346.8229991891467</v>
      </c>
      <c r="E11" s="75">
        <v>0</v>
      </c>
      <c r="F11" s="75">
        <v>0</v>
      </c>
      <c r="G11" s="9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9">
        <v>0</v>
      </c>
      <c r="O11" s="76">
        <f t="shared" si="0"/>
        <v>2346.8229991891467</v>
      </c>
    </row>
    <row r="12" spans="1:15" ht="12.75">
      <c r="A12" s="77">
        <v>1978</v>
      </c>
      <c r="B12" s="78"/>
      <c r="C12" s="75">
        <v>0</v>
      </c>
      <c r="D12" s="75">
        <v>2175.209017830353</v>
      </c>
      <c r="E12" s="75">
        <v>0</v>
      </c>
      <c r="F12" s="75">
        <v>0</v>
      </c>
      <c r="G12" s="9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9">
        <v>0</v>
      </c>
      <c r="O12" s="76">
        <f t="shared" si="0"/>
        <v>2175.209017830353</v>
      </c>
    </row>
    <row r="13" spans="1:15" ht="12.75">
      <c r="A13" s="77">
        <v>1979</v>
      </c>
      <c r="B13" s="78"/>
      <c r="C13" s="75">
        <v>468.05122524640757</v>
      </c>
      <c r="D13" s="75">
        <v>1077.1854076318245</v>
      </c>
      <c r="E13" s="75">
        <v>0</v>
      </c>
      <c r="F13" s="75">
        <v>0</v>
      </c>
      <c r="G13" s="9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9">
        <v>0</v>
      </c>
      <c r="O13" s="76">
        <f t="shared" si="0"/>
        <v>1545.236632878232</v>
      </c>
    </row>
    <row r="14" spans="1:15" ht="12.75">
      <c r="A14" s="77">
        <v>1980</v>
      </c>
      <c r="B14" s="78"/>
      <c r="C14" s="75">
        <v>627.9593461426123</v>
      </c>
      <c r="D14" s="75">
        <v>714.4113772735727</v>
      </c>
      <c r="E14" s="75">
        <v>0.0190502140103064</v>
      </c>
      <c r="F14" s="75">
        <v>0</v>
      </c>
      <c r="G14" s="9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9">
        <v>0</v>
      </c>
      <c r="O14" s="76">
        <f t="shared" si="0"/>
        <v>1342.3897736301954</v>
      </c>
    </row>
    <row r="15" spans="1:15" ht="12.75">
      <c r="A15" s="77">
        <v>1981</v>
      </c>
      <c r="B15" s="78"/>
      <c r="C15" s="75">
        <v>879.5313767084897</v>
      </c>
      <c r="D15" s="75">
        <v>888.9993828263946</v>
      </c>
      <c r="E15" s="75">
        <v>0.9572422881303637</v>
      </c>
      <c r="F15" s="75">
        <v>0</v>
      </c>
      <c r="G15" s="9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9">
        <v>0</v>
      </c>
      <c r="O15" s="76">
        <f t="shared" si="0"/>
        <v>1769.4880018230147</v>
      </c>
    </row>
    <row r="16" spans="1:15" ht="12.75">
      <c r="A16" s="77">
        <v>1982</v>
      </c>
      <c r="B16" s="78"/>
      <c r="C16" s="75">
        <v>1773.5315521469645</v>
      </c>
      <c r="D16" s="75">
        <v>1156.00154132621</v>
      </c>
      <c r="E16" s="75">
        <v>0.4186587994462655</v>
      </c>
      <c r="F16" s="75">
        <v>0</v>
      </c>
      <c r="G16" s="9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9">
        <v>0</v>
      </c>
      <c r="O16" s="76">
        <f t="shared" si="0"/>
        <v>2929.951752272621</v>
      </c>
    </row>
    <row r="17" spans="1:15" ht="12.75">
      <c r="A17" s="77">
        <v>1983</v>
      </c>
      <c r="B17" s="78"/>
      <c r="C17" s="75">
        <v>1876.6176859672546</v>
      </c>
      <c r="D17" s="75">
        <v>1300.07351207313</v>
      </c>
      <c r="E17" s="75">
        <v>0.6129016187633168</v>
      </c>
      <c r="F17" s="75">
        <v>0</v>
      </c>
      <c r="G17" s="9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9">
        <v>0</v>
      </c>
      <c r="O17" s="76">
        <f t="shared" si="0"/>
        <v>3177.304099659148</v>
      </c>
    </row>
    <row r="18" spans="1:15" ht="12.75">
      <c r="A18" s="77">
        <v>1984</v>
      </c>
      <c r="B18" s="78"/>
      <c r="C18" s="75">
        <v>2499.161052377716</v>
      </c>
      <c r="D18" s="75">
        <v>1325.9600913710904</v>
      </c>
      <c r="E18" s="75">
        <v>15.612691226379457</v>
      </c>
      <c r="F18" s="75">
        <v>0</v>
      </c>
      <c r="G18" s="9">
        <v>1.8327658805181288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9">
        <v>0</v>
      </c>
      <c r="O18" s="76">
        <f t="shared" si="0"/>
        <v>3842.566600855704</v>
      </c>
    </row>
    <row r="19" spans="1:15" ht="12.75">
      <c r="A19" s="77">
        <v>1985</v>
      </c>
      <c r="B19" s="78"/>
      <c r="C19" s="75">
        <v>3224.3525904117414</v>
      </c>
      <c r="D19" s="75">
        <v>1468.4630259943997</v>
      </c>
      <c r="E19" s="75">
        <v>35.938220478337456</v>
      </c>
      <c r="F19" s="75">
        <v>0</v>
      </c>
      <c r="G19" s="9">
        <v>17.576387280001814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9">
        <v>0</v>
      </c>
      <c r="O19" s="76">
        <f t="shared" si="0"/>
        <v>4746.330224164481</v>
      </c>
    </row>
    <row r="20" spans="1:15" ht="12.75">
      <c r="A20" s="77">
        <v>1986</v>
      </c>
      <c r="B20" s="78"/>
      <c r="C20" s="75">
        <v>3901.011689353255</v>
      </c>
      <c r="D20" s="75">
        <v>1413.7769147202994</v>
      </c>
      <c r="E20" s="75">
        <v>45.79551114344657</v>
      </c>
      <c r="F20" s="75">
        <v>0</v>
      </c>
      <c r="G20" s="9">
        <v>14.72884391142994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9">
        <v>0</v>
      </c>
      <c r="O20" s="76">
        <f t="shared" si="0"/>
        <v>5375.3129591284305</v>
      </c>
    </row>
    <row r="21" spans="1:15" ht="12.75">
      <c r="A21" s="77">
        <v>1987</v>
      </c>
      <c r="B21" s="78"/>
      <c r="C21" s="75">
        <v>3783.121522557768</v>
      </c>
      <c r="D21" s="75">
        <v>1334.2333553911492</v>
      </c>
      <c r="E21" s="75">
        <v>72.83032161182095</v>
      </c>
      <c r="F21" s="75">
        <v>0</v>
      </c>
      <c r="G21" s="9">
        <v>15.888728270131473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9">
        <v>0</v>
      </c>
      <c r="O21" s="76">
        <f t="shared" si="0"/>
        <v>5206.07392783087</v>
      </c>
    </row>
    <row r="22" spans="1:15" ht="12.75">
      <c r="A22" s="77">
        <v>1988</v>
      </c>
      <c r="B22" s="78"/>
      <c r="C22" s="75">
        <v>4113.944457385485</v>
      </c>
      <c r="D22" s="75">
        <v>1567.5680089636046</v>
      </c>
      <c r="E22" s="75">
        <v>84.92270041956178</v>
      </c>
      <c r="F22" s="75">
        <v>0</v>
      </c>
      <c r="G22" s="9">
        <v>16.170117080137555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9">
        <v>0</v>
      </c>
      <c r="O22" s="76">
        <f t="shared" si="0"/>
        <v>5782.605283848789</v>
      </c>
    </row>
    <row r="23" spans="1:15" ht="12.75">
      <c r="A23" s="77">
        <v>1989</v>
      </c>
      <c r="B23" s="78"/>
      <c r="C23" s="75">
        <v>4247.06418265837</v>
      </c>
      <c r="D23" s="75">
        <v>1714.060478210949</v>
      </c>
      <c r="E23" s="75">
        <v>95.20588846379817</v>
      </c>
      <c r="F23" s="75">
        <v>0</v>
      </c>
      <c r="G23" s="9">
        <v>12.11543013457726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9">
        <v>0</v>
      </c>
      <c r="O23" s="76">
        <f t="shared" si="0"/>
        <v>6068.445979467693</v>
      </c>
    </row>
    <row r="24" spans="1:15" ht="12.75">
      <c r="A24" s="77">
        <v>1990</v>
      </c>
      <c r="B24" s="78"/>
      <c r="C24" s="75">
        <v>4199.843137901404</v>
      </c>
      <c r="D24" s="75">
        <v>1665.9912276191033</v>
      </c>
      <c r="E24" s="75">
        <v>95.54149393822735</v>
      </c>
      <c r="F24" s="75">
        <v>0</v>
      </c>
      <c r="G24" s="9">
        <v>10.15223008657661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9">
        <v>29.250449860226375</v>
      </c>
      <c r="O24" s="76">
        <f t="shared" si="0"/>
        <v>6000.778539405537</v>
      </c>
    </row>
    <row r="25" spans="1:15" ht="12.75">
      <c r="A25" s="77">
        <v>1991</v>
      </c>
      <c r="B25" s="78"/>
      <c r="C25" s="75">
        <v>4307.9289248941795</v>
      </c>
      <c r="D25" s="75">
        <v>1740.634552466472</v>
      </c>
      <c r="E25" s="75">
        <v>118.64658752677754</v>
      </c>
      <c r="F25" s="75">
        <v>0</v>
      </c>
      <c r="G25" s="9">
        <v>8.09561604182807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9">
        <v>112.55221825249845</v>
      </c>
      <c r="O25" s="76">
        <f t="shared" si="0"/>
        <v>6287.857899181756</v>
      </c>
    </row>
    <row r="26" spans="1:15" ht="12.75">
      <c r="A26" s="77">
        <v>1992</v>
      </c>
      <c r="B26" s="78"/>
      <c r="C26" s="75">
        <v>4610.793204593796</v>
      </c>
      <c r="D26" s="75">
        <v>1862.2978776395219</v>
      </c>
      <c r="E26" s="75">
        <v>139.05840833994145</v>
      </c>
      <c r="F26" s="75">
        <v>0</v>
      </c>
      <c r="G26" s="9">
        <v>9.220897681002226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9">
        <v>88.10706726288217</v>
      </c>
      <c r="O26" s="76">
        <f t="shared" si="0"/>
        <v>6709.477455517144</v>
      </c>
    </row>
    <row r="27" spans="1:15" ht="12.75">
      <c r="A27" s="77">
        <v>1993</v>
      </c>
      <c r="B27" s="78"/>
      <c r="C27" s="75">
        <v>4407.387687541475</v>
      </c>
      <c r="D27" s="75">
        <v>1826.7534331224547</v>
      </c>
      <c r="E27" s="75">
        <v>127.77214712447466</v>
      </c>
      <c r="F27" s="75">
        <v>0</v>
      </c>
      <c r="G27" s="9">
        <v>12.262215075462887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9">
        <v>125.48696484869247</v>
      </c>
      <c r="O27" s="76">
        <f t="shared" si="0"/>
        <v>6499.662447712561</v>
      </c>
    </row>
    <row r="28" spans="1:15" ht="12.75">
      <c r="A28" s="77">
        <v>1994</v>
      </c>
      <c r="B28" s="78"/>
      <c r="C28" s="75">
        <v>3998.788392981574</v>
      </c>
      <c r="D28" s="75">
        <v>1958.7024898080592</v>
      </c>
      <c r="E28" s="75">
        <v>181.26953581727093</v>
      </c>
      <c r="F28" s="75">
        <v>0</v>
      </c>
      <c r="G28" s="9">
        <v>19.492608818392654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9">
        <v>114.92476133855136</v>
      </c>
      <c r="O28" s="76">
        <f t="shared" si="0"/>
        <v>6273.177788763848</v>
      </c>
    </row>
    <row r="29" spans="1:15" ht="12.75">
      <c r="A29" s="77">
        <v>1995</v>
      </c>
      <c r="B29" s="78"/>
      <c r="C29" s="75">
        <v>3719.231545752017</v>
      </c>
      <c r="D29" s="75">
        <v>1622.5235061379403</v>
      </c>
      <c r="E29" s="75">
        <v>198.67827414292637</v>
      </c>
      <c r="F29" s="75">
        <v>0</v>
      </c>
      <c r="G29" s="9">
        <v>11.159428877861872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9">
        <v>43.8616033035129</v>
      </c>
      <c r="O29" s="76">
        <f t="shared" si="0"/>
        <v>5595.454358214258</v>
      </c>
    </row>
    <row r="30" spans="1:15" ht="12.75">
      <c r="A30" s="77">
        <v>1996</v>
      </c>
      <c r="B30" s="78"/>
      <c r="C30" s="75">
        <v>4218.357708520631</v>
      </c>
      <c r="D30" s="75">
        <v>1978.2115770331234</v>
      </c>
      <c r="E30" s="75">
        <v>204.241014707354</v>
      </c>
      <c r="F30" s="75">
        <v>0</v>
      </c>
      <c r="G30" s="9">
        <v>32.67288187774656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9">
        <v>142.18600325560095</v>
      </c>
      <c r="O30" s="76">
        <f t="shared" si="0"/>
        <v>6575.669185394456</v>
      </c>
    </row>
    <row r="31" spans="1:15" ht="12.75">
      <c r="A31" s="79">
        <v>1997</v>
      </c>
      <c r="B31" s="80"/>
      <c r="C31" s="75">
        <v>4456.639629849771</v>
      </c>
      <c r="D31" s="75">
        <v>1703.0637430987822</v>
      </c>
      <c r="E31" s="75">
        <v>203.69331243144194</v>
      </c>
      <c r="F31" s="75">
        <v>15.524208078749455</v>
      </c>
      <c r="G31" s="9">
        <v>57.695688083087234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9">
        <v>230.8854944227657</v>
      </c>
      <c r="O31" s="76">
        <f t="shared" si="0"/>
        <v>6667.502075964599</v>
      </c>
    </row>
    <row r="32" spans="1:15" ht="12.75">
      <c r="A32" s="79">
        <v>1998</v>
      </c>
      <c r="B32" s="80"/>
      <c r="C32" s="75">
        <v>3778.371569985994</v>
      </c>
      <c r="D32" s="75">
        <v>1681.7752568876704</v>
      </c>
      <c r="E32" s="75">
        <v>224.5800047683903</v>
      </c>
      <c r="F32" s="75">
        <v>62.70370124785029</v>
      </c>
      <c r="G32" s="9">
        <v>70.5538620989276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9">
        <v>224.99873545539552</v>
      </c>
      <c r="O32" s="76">
        <f t="shared" si="0"/>
        <v>6042.983130444229</v>
      </c>
    </row>
    <row r="33" spans="1:15" ht="12.75">
      <c r="A33" s="79">
        <v>1999</v>
      </c>
      <c r="B33" s="80"/>
      <c r="C33" s="75">
        <v>4517.671627560516</v>
      </c>
      <c r="D33" s="75">
        <v>1593.2945303724869</v>
      </c>
      <c r="E33" s="75">
        <v>248.3045012815199</v>
      </c>
      <c r="F33" s="75">
        <v>0</v>
      </c>
      <c r="G33" s="9">
        <v>56.36316605542129</v>
      </c>
      <c r="H33" s="75">
        <v>0</v>
      </c>
      <c r="I33" s="75">
        <v>0.33929711428529197</v>
      </c>
      <c r="J33" s="75">
        <v>0</v>
      </c>
      <c r="K33" s="75">
        <v>0</v>
      </c>
      <c r="L33" s="75">
        <v>0</v>
      </c>
      <c r="M33" s="75">
        <v>0</v>
      </c>
      <c r="N33" s="9">
        <v>240.96981634085597</v>
      </c>
      <c r="O33" s="76">
        <f t="shared" si="0"/>
        <v>6656.942938725085</v>
      </c>
    </row>
    <row r="34" spans="1:15" ht="12.75">
      <c r="A34" s="79">
        <v>2000</v>
      </c>
      <c r="B34" s="80"/>
      <c r="C34" s="75">
        <v>4774.996275854581</v>
      </c>
      <c r="D34" s="75">
        <v>1303.838513009331</v>
      </c>
      <c r="E34" s="75">
        <v>228.79959423715525</v>
      </c>
      <c r="F34" s="75">
        <v>0</v>
      </c>
      <c r="G34" s="9">
        <v>56.05546235595607</v>
      </c>
      <c r="H34" s="75">
        <v>0</v>
      </c>
      <c r="I34" s="75">
        <v>0.2773270159618078</v>
      </c>
      <c r="J34" s="75">
        <v>0</v>
      </c>
      <c r="K34" s="75">
        <v>0</v>
      </c>
      <c r="L34" s="75">
        <v>0</v>
      </c>
      <c r="M34" s="75">
        <v>0</v>
      </c>
      <c r="N34" s="9">
        <v>282.5870376115132</v>
      </c>
      <c r="O34" s="76">
        <f t="shared" si="0"/>
        <v>6646.554210084499</v>
      </c>
    </row>
    <row r="35" spans="1:15" ht="12.75">
      <c r="A35" s="79">
        <v>2001</v>
      </c>
      <c r="B35" s="80"/>
      <c r="C35" s="75">
        <v>4992.926394714381</v>
      </c>
      <c r="D35" s="75">
        <v>1204.7463032008357</v>
      </c>
      <c r="E35" s="75">
        <v>227.9827622043706</v>
      </c>
      <c r="F35" s="75">
        <v>83.09252534035636</v>
      </c>
      <c r="G35" s="9">
        <v>56.118832538489315</v>
      </c>
      <c r="H35" s="75">
        <v>0</v>
      </c>
      <c r="I35" s="75">
        <v>13.705784655137489</v>
      </c>
      <c r="J35" s="75">
        <v>0</v>
      </c>
      <c r="K35" s="75">
        <v>0</v>
      </c>
      <c r="L35" s="75">
        <v>0</v>
      </c>
      <c r="M35" s="75">
        <v>0</v>
      </c>
      <c r="N35" s="9">
        <v>340.2656609237815</v>
      </c>
      <c r="O35" s="76">
        <f t="shared" si="0"/>
        <v>6918.838263577352</v>
      </c>
    </row>
    <row r="36" spans="1:15" ht="12.75">
      <c r="A36" s="79">
        <v>2002</v>
      </c>
      <c r="B36" s="80"/>
      <c r="C36" s="75">
        <v>4555.678063190502</v>
      </c>
      <c r="D36" s="75">
        <v>1079.8884946023209</v>
      </c>
      <c r="E36" s="75">
        <v>144.01080332152145</v>
      </c>
      <c r="F36" s="75">
        <v>255.49260721648776</v>
      </c>
      <c r="G36" s="9">
        <v>46.723843981773925</v>
      </c>
      <c r="H36" s="75">
        <v>0</v>
      </c>
      <c r="I36" s="75">
        <v>16.8272333421069</v>
      </c>
      <c r="J36" s="75">
        <v>0</v>
      </c>
      <c r="K36" s="75">
        <v>0</v>
      </c>
      <c r="L36" s="75">
        <v>0</v>
      </c>
      <c r="M36" s="75">
        <v>0</v>
      </c>
      <c r="N36" s="9">
        <v>355.938956305974</v>
      </c>
      <c r="O36" s="76">
        <f t="shared" si="0"/>
        <v>6454.560001960687</v>
      </c>
    </row>
    <row r="37" spans="1:15" ht="12.75">
      <c r="A37" s="79">
        <v>2003</v>
      </c>
      <c r="B37" s="80"/>
      <c r="C37" s="75">
        <v>3082.515199427494</v>
      </c>
      <c r="D37" s="75">
        <v>1010.5129861391571</v>
      </c>
      <c r="E37" s="75">
        <v>165.79982331632013</v>
      </c>
      <c r="F37" s="75">
        <v>217.43953917817163</v>
      </c>
      <c r="G37" s="9">
        <v>28.762946358329582</v>
      </c>
      <c r="H37" s="75">
        <v>0</v>
      </c>
      <c r="I37" s="75">
        <v>43.57993451163985</v>
      </c>
      <c r="J37" s="75">
        <v>0</v>
      </c>
      <c r="K37" s="75">
        <v>0</v>
      </c>
      <c r="L37" s="75">
        <v>0</v>
      </c>
      <c r="M37" s="75">
        <v>0</v>
      </c>
      <c r="N37" s="9">
        <v>401.71857828783305</v>
      </c>
      <c r="O37" s="76">
        <f t="shared" si="0"/>
        <v>4950.329007218946</v>
      </c>
    </row>
    <row r="38" spans="1:15" ht="12.75">
      <c r="A38" s="79">
        <v>2004</v>
      </c>
      <c r="B38" s="80"/>
      <c r="C38" s="75">
        <v>2693.6700149960466</v>
      </c>
      <c r="D38" s="75">
        <v>1034.7040352426743</v>
      </c>
      <c r="E38" s="75">
        <v>198.17815594295763</v>
      </c>
      <c r="F38" s="75">
        <v>205.80430096673877</v>
      </c>
      <c r="G38" s="9">
        <v>29.192706625950965</v>
      </c>
      <c r="H38" s="75">
        <v>0</v>
      </c>
      <c r="I38" s="75">
        <v>86.77968976833</v>
      </c>
      <c r="J38" s="75">
        <v>0</v>
      </c>
      <c r="K38" s="75">
        <v>0</v>
      </c>
      <c r="L38" s="75">
        <v>0</v>
      </c>
      <c r="M38" s="75">
        <v>0</v>
      </c>
      <c r="N38" s="9">
        <v>276.19670570927167</v>
      </c>
      <c r="O38" s="76">
        <f t="shared" si="0"/>
        <v>4524.52560925197</v>
      </c>
    </row>
    <row r="39" spans="1:15" ht="12.75">
      <c r="A39" s="73">
        <v>2005</v>
      </c>
      <c r="B39" s="74"/>
      <c r="C39" s="75">
        <v>2377.612984137604</v>
      </c>
      <c r="D39" s="75">
        <v>1075.8590855775076</v>
      </c>
      <c r="E39" s="75">
        <v>239.64560355390563</v>
      </c>
      <c r="F39" s="75">
        <v>163.19341208634563</v>
      </c>
      <c r="G39" s="9">
        <v>41.74013722944881</v>
      </c>
      <c r="H39" s="75">
        <v>0.44819483549488714</v>
      </c>
      <c r="I39" s="75">
        <v>166.89278477095388</v>
      </c>
      <c r="J39" s="75">
        <v>0</v>
      </c>
      <c r="K39" s="75">
        <v>0</v>
      </c>
      <c r="L39" s="75">
        <v>0</v>
      </c>
      <c r="M39" s="75">
        <v>0</v>
      </c>
      <c r="N39" s="9">
        <v>204.5850180323709</v>
      </c>
      <c r="O39" s="76">
        <f t="shared" si="0"/>
        <v>4269.977220223632</v>
      </c>
    </row>
    <row r="40" spans="1:15" ht="12.75">
      <c r="A40" s="81">
        <v>2006</v>
      </c>
      <c r="B40" s="82"/>
      <c r="C40" s="75">
        <v>2253.0319873354474</v>
      </c>
      <c r="D40" s="75">
        <v>1054.8080135683817</v>
      </c>
      <c r="E40" s="75">
        <v>224.45203959566098</v>
      </c>
      <c r="F40" s="75">
        <v>141.27447694656954</v>
      </c>
      <c r="G40" s="9">
        <v>41.513709327869236</v>
      </c>
      <c r="H40" s="75">
        <v>37.636960177118524</v>
      </c>
      <c r="I40" s="75">
        <v>116.36066646737376</v>
      </c>
      <c r="J40" s="75">
        <v>340.72885069145383</v>
      </c>
      <c r="K40" s="75">
        <v>0</v>
      </c>
      <c r="L40" s="75">
        <v>0</v>
      </c>
      <c r="M40" s="75">
        <v>0</v>
      </c>
      <c r="N40" s="9">
        <v>163.05372155545226</v>
      </c>
      <c r="O40" s="76">
        <f t="shared" si="0"/>
        <v>4372.860425665327</v>
      </c>
    </row>
    <row r="41" spans="1:15" ht="12.75">
      <c r="A41" s="79">
        <v>2007</v>
      </c>
      <c r="B41" s="80"/>
      <c r="C41" s="75">
        <v>1355.1123333915227</v>
      </c>
      <c r="D41" s="75">
        <v>928.1553141691265</v>
      </c>
      <c r="E41" s="75">
        <v>190.86884166158012</v>
      </c>
      <c r="F41" s="75">
        <v>147.00579412931148</v>
      </c>
      <c r="G41" s="9">
        <v>43.54321825465867</v>
      </c>
      <c r="H41" s="75">
        <v>128.5139372293454</v>
      </c>
      <c r="I41" s="75">
        <v>72.4833509980816</v>
      </c>
      <c r="J41" s="75">
        <v>1688.7207333990214</v>
      </c>
      <c r="K41" s="75">
        <v>62.010725599117656</v>
      </c>
      <c r="L41" s="75">
        <v>0</v>
      </c>
      <c r="M41" s="75">
        <v>0</v>
      </c>
      <c r="N41" s="9">
        <v>112.84712834145748</v>
      </c>
      <c r="O41" s="76">
        <f t="shared" si="0"/>
        <v>4729.261377173223</v>
      </c>
    </row>
    <row r="42" spans="1:15" ht="12.75">
      <c r="A42" s="79">
        <v>2008</v>
      </c>
      <c r="B42" s="80"/>
      <c r="C42" s="75">
        <v>1282.0069824872396</v>
      </c>
      <c r="D42" s="75">
        <v>785.7969744165207</v>
      </c>
      <c r="E42" s="75">
        <v>171.15513129944088</v>
      </c>
      <c r="F42" s="75">
        <v>130.74999507211234</v>
      </c>
      <c r="G42" s="9">
        <v>50.31702743181278</v>
      </c>
      <c r="H42" s="75">
        <v>118.4586973413674</v>
      </c>
      <c r="I42" s="75">
        <v>51.61330349372994</v>
      </c>
      <c r="J42" s="75">
        <v>1706.5091051778345</v>
      </c>
      <c r="K42" s="75">
        <v>159.1919261749727</v>
      </c>
      <c r="L42" s="75">
        <v>0</v>
      </c>
      <c r="M42" s="75">
        <v>0</v>
      </c>
      <c r="N42" s="9">
        <v>39.52771732335903</v>
      </c>
      <c r="O42" s="76">
        <f>SUM(C42:N42)</f>
        <v>4495.326860218389</v>
      </c>
    </row>
    <row r="43" spans="1:15" ht="13.5" thickBot="1">
      <c r="A43" s="83">
        <v>2009</v>
      </c>
      <c r="B43" s="84"/>
      <c r="C43" s="85">
        <v>1400.8431074759187</v>
      </c>
      <c r="D43" s="85">
        <v>655.5657904719237</v>
      </c>
      <c r="E43" s="85">
        <v>257.8840115986307</v>
      </c>
      <c r="F43" s="85">
        <v>147.13762824530184</v>
      </c>
      <c r="G43" s="86">
        <v>46.825662380702035</v>
      </c>
      <c r="H43" s="85">
        <v>189.56566940217283</v>
      </c>
      <c r="I43" s="85">
        <v>39.2415289414141</v>
      </c>
      <c r="J43" s="85">
        <v>1668.4662685733051</v>
      </c>
      <c r="K43" s="85">
        <v>75.82477866143154</v>
      </c>
      <c r="L43" s="85">
        <v>141.79775999999998</v>
      </c>
      <c r="M43" s="85">
        <v>18.107533711002773</v>
      </c>
      <c r="N43" s="86">
        <v>4.1099544440266005</v>
      </c>
      <c r="O43" s="87">
        <f>SUM(C43:N43)</f>
        <v>4645.369693905831</v>
      </c>
    </row>
    <row r="44" spans="1:15" ht="12.75">
      <c r="A44" s="88"/>
      <c r="B44" s="88"/>
      <c r="C44" s="71"/>
      <c r="D44" s="71"/>
      <c r="E44" s="71"/>
      <c r="F44" s="71"/>
      <c r="G44" s="71"/>
      <c r="H44" s="71"/>
      <c r="I44" s="89"/>
      <c r="J44" s="89"/>
      <c r="K44" s="89"/>
      <c r="L44" s="89"/>
      <c r="M44" s="89"/>
      <c r="N44" s="89"/>
      <c r="O44" s="89"/>
    </row>
    <row r="45" spans="1:15" ht="12.75">
      <c r="A45" s="88" t="s">
        <v>15</v>
      </c>
      <c r="B45" s="88"/>
      <c r="C45" s="71"/>
      <c r="D45" s="71"/>
      <c r="E45" s="71"/>
      <c r="F45" s="71"/>
      <c r="G45" s="71"/>
      <c r="H45" s="71"/>
      <c r="I45" s="89"/>
      <c r="J45" s="89"/>
      <c r="K45" s="89"/>
      <c r="L45" s="89"/>
      <c r="M45" s="89"/>
      <c r="N45" s="89"/>
      <c r="O45" s="89"/>
    </row>
    <row r="46" spans="1:15" ht="14.25">
      <c r="A46" s="90" t="s">
        <v>49</v>
      </c>
      <c r="B46" s="90"/>
      <c r="C46" s="71"/>
      <c r="D46" s="71"/>
      <c r="E46" s="71"/>
      <c r="F46" s="71"/>
      <c r="G46" s="71"/>
      <c r="H46" s="71"/>
      <c r="I46" s="89"/>
      <c r="J46" s="89"/>
      <c r="K46" s="89"/>
      <c r="L46" s="89"/>
      <c r="M46" s="89"/>
      <c r="N46" s="89"/>
      <c r="O46" s="89"/>
    </row>
    <row r="47" spans="1:15" ht="14.25">
      <c r="A47" s="90" t="s">
        <v>17</v>
      </c>
      <c r="B47" s="90"/>
      <c r="C47" s="71"/>
      <c r="D47" s="71"/>
      <c r="E47" s="71"/>
      <c r="F47" s="71"/>
      <c r="G47" s="71"/>
      <c r="H47" s="71"/>
      <c r="I47" s="89"/>
      <c r="J47" s="89"/>
      <c r="K47" s="89"/>
      <c r="L47" s="89"/>
      <c r="M47" s="89"/>
      <c r="N47" s="89"/>
      <c r="O47" s="89"/>
    </row>
    <row r="48" spans="1:15" ht="14.25">
      <c r="A48" s="90" t="s">
        <v>18</v>
      </c>
      <c r="B48" s="90"/>
      <c r="C48" s="71"/>
      <c r="D48" s="71"/>
      <c r="E48" s="71"/>
      <c r="F48" s="71"/>
      <c r="G48" s="71"/>
      <c r="H48" s="71"/>
      <c r="I48" s="89"/>
      <c r="J48" s="89"/>
      <c r="K48" s="89"/>
      <c r="L48" s="89"/>
      <c r="M48" s="89"/>
      <c r="N48" s="89"/>
      <c r="O48" s="89"/>
    </row>
    <row r="49" spans="1:15" ht="14.25">
      <c r="A49" s="90" t="s">
        <v>19</v>
      </c>
      <c r="B49" s="90"/>
      <c r="C49" s="71"/>
      <c r="D49" s="71"/>
      <c r="E49" s="71"/>
      <c r="F49" s="71"/>
      <c r="G49" s="71"/>
      <c r="H49" s="71"/>
      <c r="I49" s="89"/>
      <c r="J49" s="89"/>
      <c r="K49" s="89"/>
      <c r="L49" s="89"/>
      <c r="M49" s="89"/>
      <c r="N49" s="89"/>
      <c r="O49" s="89"/>
    </row>
    <row r="50" spans="1:15" ht="14.25">
      <c r="A50" s="90" t="s">
        <v>20</v>
      </c>
      <c r="B50" s="90"/>
      <c r="C50" s="71"/>
      <c r="D50" s="71"/>
      <c r="E50" s="71"/>
      <c r="F50" s="71"/>
      <c r="G50" s="71"/>
      <c r="H50" s="71"/>
      <c r="I50" s="89"/>
      <c r="J50" s="89"/>
      <c r="K50" s="89"/>
      <c r="L50" s="89"/>
      <c r="M50" s="89"/>
      <c r="N50" s="89"/>
      <c r="O50" s="89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6">
      <selection activeCell="Q33" sqref="Q33"/>
    </sheetView>
  </sheetViews>
  <sheetFormatPr defaultColWidth="9.140625" defaultRowHeight="12.75"/>
  <sheetData>
    <row r="1" spans="1:15" ht="12.75">
      <c r="A1" s="218" t="s">
        <v>249</v>
      </c>
      <c r="B1" s="218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3.5" thickBot="1">
      <c r="A2" s="72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38.25">
      <c r="A3" s="382" t="s">
        <v>1</v>
      </c>
      <c r="B3" s="383"/>
      <c r="C3" s="4" t="s">
        <v>2</v>
      </c>
      <c r="D3" s="4" t="s">
        <v>3</v>
      </c>
      <c r="E3" s="4" t="s">
        <v>250</v>
      </c>
      <c r="F3" s="4" t="s">
        <v>5</v>
      </c>
      <c r="G3" s="4" t="s">
        <v>251</v>
      </c>
      <c r="H3" s="4" t="s">
        <v>7</v>
      </c>
      <c r="I3" s="4" t="s">
        <v>252</v>
      </c>
      <c r="J3" s="4" t="s">
        <v>9</v>
      </c>
      <c r="K3" s="5" t="s">
        <v>10</v>
      </c>
      <c r="L3" s="5" t="s">
        <v>11</v>
      </c>
      <c r="M3" s="5" t="s">
        <v>12</v>
      </c>
      <c r="N3" s="4" t="s">
        <v>253</v>
      </c>
      <c r="O3" s="6" t="s">
        <v>14</v>
      </c>
    </row>
    <row r="4" spans="1:15" ht="12.75">
      <c r="A4" s="73">
        <v>1970</v>
      </c>
      <c r="B4" s="74"/>
      <c r="C4" s="219">
        <v>0</v>
      </c>
      <c r="D4" s="219">
        <v>5.579722599999999</v>
      </c>
      <c r="E4" s="219">
        <v>0</v>
      </c>
      <c r="F4" s="219">
        <v>0</v>
      </c>
      <c r="G4" s="219">
        <v>0</v>
      </c>
      <c r="H4" s="219">
        <v>0</v>
      </c>
      <c r="I4" s="219">
        <v>0</v>
      </c>
      <c r="J4" s="219">
        <v>0</v>
      </c>
      <c r="K4" s="219">
        <v>0</v>
      </c>
      <c r="L4" s="219">
        <v>0</v>
      </c>
      <c r="M4" s="219">
        <v>0</v>
      </c>
      <c r="N4" s="219">
        <v>0</v>
      </c>
      <c r="O4" s="220">
        <v>5.579722599999999</v>
      </c>
    </row>
    <row r="5" spans="1:15" ht="12.75">
      <c r="A5" s="73">
        <v>1971</v>
      </c>
      <c r="B5" s="74"/>
      <c r="C5" s="219">
        <v>0</v>
      </c>
      <c r="D5" s="219">
        <v>10.629724699999999</v>
      </c>
      <c r="E5" s="219">
        <v>0</v>
      </c>
      <c r="F5" s="219">
        <v>0</v>
      </c>
      <c r="G5" s="219">
        <v>0</v>
      </c>
      <c r="H5" s="219">
        <v>0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20">
        <v>10.629724699999999</v>
      </c>
    </row>
    <row r="6" spans="1:15" ht="12.75">
      <c r="A6" s="73">
        <v>1972</v>
      </c>
      <c r="B6" s="74"/>
      <c r="C6" s="219">
        <v>0</v>
      </c>
      <c r="D6" s="219">
        <v>14.6202858</v>
      </c>
      <c r="E6" s="219">
        <v>0</v>
      </c>
      <c r="F6" s="219">
        <v>0</v>
      </c>
      <c r="G6" s="219">
        <v>0</v>
      </c>
      <c r="H6" s="219">
        <v>0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20">
        <v>14.6202858</v>
      </c>
    </row>
    <row r="7" spans="1:15" ht="12.75">
      <c r="A7" s="73">
        <v>1973</v>
      </c>
      <c r="B7" s="74"/>
      <c r="C7" s="219">
        <v>0</v>
      </c>
      <c r="D7" s="219">
        <v>17.2335736</v>
      </c>
      <c r="E7" s="219">
        <v>0</v>
      </c>
      <c r="F7" s="219">
        <v>0</v>
      </c>
      <c r="G7" s="219">
        <v>0</v>
      </c>
      <c r="H7" s="219">
        <v>0</v>
      </c>
      <c r="I7" s="219">
        <v>0</v>
      </c>
      <c r="J7" s="219">
        <v>0</v>
      </c>
      <c r="K7" s="219">
        <v>0</v>
      </c>
      <c r="L7" s="219">
        <v>0</v>
      </c>
      <c r="M7" s="219">
        <v>0</v>
      </c>
      <c r="N7" s="219">
        <v>0</v>
      </c>
      <c r="O7" s="220">
        <v>17.2335736</v>
      </c>
    </row>
    <row r="8" spans="1:15" ht="12.75">
      <c r="A8" s="77">
        <v>1974</v>
      </c>
      <c r="B8" s="78"/>
      <c r="C8" s="219">
        <v>0</v>
      </c>
      <c r="D8" s="219">
        <v>18.202386689255487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20">
        <v>18.202386689255487</v>
      </c>
    </row>
    <row r="9" spans="1:15" ht="12.75">
      <c r="A9" s="77">
        <v>1975</v>
      </c>
      <c r="B9" s="78"/>
      <c r="C9" s="219">
        <v>0</v>
      </c>
      <c r="D9" s="219">
        <v>19.98590869206803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20">
        <v>19.98590869206803</v>
      </c>
    </row>
    <row r="10" spans="1:15" ht="12.75">
      <c r="A10" s="77">
        <v>1976</v>
      </c>
      <c r="B10" s="78"/>
      <c r="C10" s="219">
        <v>0</v>
      </c>
      <c r="D10" s="219">
        <v>53.04083239670919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20">
        <v>53.04083239670919</v>
      </c>
    </row>
    <row r="11" spans="1:15" ht="12.75">
      <c r="A11" s="77">
        <v>1977</v>
      </c>
      <c r="B11" s="78"/>
      <c r="C11" s="219">
        <v>0</v>
      </c>
      <c r="D11" s="219">
        <v>82.87735016946495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20">
        <v>82.87735016946495</v>
      </c>
    </row>
    <row r="12" spans="1:15" ht="12.75">
      <c r="A12" s="77">
        <v>1978</v>
      </c>
      <c r="B12" s="78"/>
      <c r="C12" s="219">
        <v>0</v>
      </c>
      <c r="D12" s="219">
        <v>76.81685390197356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  <c r="N12" s="219">
        <v>0</v>
      </c>
      <c r="O12" s="220">
        <v>76.81685390197356</v>
      </c>
    </row>
    <row r="13" spans="1:15" ht="12.75">
      <c r="A13" s="77">
        <v>1979</v>
      </c>
      <c r="B13" s="78"/>
      <c r="C13" s="219">
        <v>16.52908860420931</v>
      </c>
      <c r="D13" s="219">
        <v>38.040479514895594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0</v>
      </c>
      <c r="O13" s="220">
        <v>54.5695681191049</v>
      </c>
    </row>
    <row r="14" spans="1:15" ht="12.75">
      <c r="A14" s="77">
        <v>1980</v>
      </c>
      <c r="B14" s="78"/>
      <c r="C14" s="219">
        <v>22.176195921222508</v>
      </c>
      <c r="D14" s="219">
        <v>25.229223465003038</v>
      </c>
      <c r="E14" s="219">
        <v>0.0006727525927097674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20">
        <v>47.40609213881826</v>
      </c>
    </row>
    <row r="15" spans="1:15" ht="12.75">
      <c r="A15" s="77">
        <v>1981</v>
      </c>
      <c r="B15" s="78"/>
      <c r="C15" s="219">
        <v>31.0603867090473</v>
      </c>
      <c r="D15" s="219">
        <v>31.394746504699274</v>
      </c>
      <c r="E15" s="219">
        <v>0.033804724232637355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20">
        <v>62.488937937979216</v>
      </c>
    </row>
    <row r="16" spans="1:15" ht="12.75">
      <c r="A16" s="77">
        <v>1982</v>
      </c>
      <c r="B16" s="78"/>
      <c r="C16" s="219">
        <v>62.631734704604405</v>
      </c>
      <c r="D16" s="219">
        <v>40.8238476314727</v>
      </c>
      <c r="E16" s="219">
        <v>0.01478480990480503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20">
        <v>103.47036714598191</v>
      </c>
    </row>
    <row r="17" spans="1:15" ht="12.75">
      <c r="A17" s="77">
        <v>1983</v>
      </c>
      <c r="B17" s="78"/>
      <c r="C17" s="219">
        <v>66.2721905946278</v>
      </c>
      <c r="D17" s="219">
        <v>45.91170605680896</v>
      </c>
      <c r="E17" s="219">
        <v>0.021644436796140903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20">
        <v>112.20554108823289</v>
      </c>
    </row>
    <row r="18" spans="1:15" ht="12.75">
      <c r="A18" s="77">
        <v>1984</v>
      </c>
      <c r="B18" s="78"/>
      <c r="C18" s="219">
        <v>88.25712281640331</v>
      </c>
      <c r="D18" s="219">
        <v>46.82588283874264</v>
      </c>
      <c r="E18" s="219">
        <v>0.5513575068522226</v>
      </c>
      <c r="F18" s="219">
        <v>0</v>
      </c>
      <c r="G18" s="219">
        <v>0.06472357724073356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20">
        <v>135.69908673923888</v>
      </c>
    </row>
    <row r="19" spans="1:15" ht="12.75">
      <c r="A19" s="77">
        <v>1985</v>
      </c>
      <c r="B19" s="78"/>
      <c r="C19" s="219">
        <v>113.86704442461351</v>
      </c>
      <c r="D19" s="219">
        <v>51.858331224084424</v>
      </c>
      <c r="E19" s="219">
        <v>1.2691474747263436</v>
      </c>
      <c r="F19" s="219">
        <v>0</v>
      </c>
      <c r="G19" s="219">
        <v>0.62070484387708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20">
        <v>167.61522796730137</v>
      </c>
    </row>
    <row r="20" spans="1:15" ht="12.75">
      <c r="A20" s="77">
        <v>1986</v>
      </c>
      <c r="B20" s="78"/>
      <c r="C20" s="219">
        <v>137.76305750600338</v>
      </c>
      <c r="D20" s="219">
        <v>49.927107610272955</v>
      </c>
      <c r="E20" s="219">
        <v>1.6172547373774724</v>
      </c>
      <c r="F20" s="219">
        <v>0</v>
      </c>
      <c r="G20" s="219">
        <v>0.5201447040789748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20">
        <v>189.82756455773276</v>
      </c>
    </row>
    <row r="21" spans="1:15" ht="12.75">
      <c r="A21" s="77">
        <v>1987</v>
      </c>
      <c r="B21" s="78"/>
      <c r="C21" s="219">
        <v>133.5998016326708</v>
      </c>
      <c r="D21" s="219">
        <v>47.118050675631814</v>
      </c>
      <c r="E21" s="219">
        <v>2.571980958624973</v>
      </c>
      <c r="F21" s="219">
        <v>0</v>
      </c>
      <c r="G21" s="219">
        <v>0.5611056722412119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0</v>
      </c>
      <c r="O21" s="220">
        <v>183.8509389391688</v>
      </c>
    </row>
    <row r="22" spans="1:15" ht="12.75">
      <c r="A22" s="77">
        <v>1988</v>
      </c>
      <c r="B22" s="78"/>
      <c r="C22" s="219">
        <v>145.2827143292312</v>
      </c>
      <c r="D22" s="219">
        <v>55.358193966147006</v>
      </c>
      <c r="E22" s="219">
        <v>2.999019688506698</v>
      </c>
      <c r="F22" s="219">
        <v>0</v>
      </c>
      <c r="G22" s="219">
        <v>0.5710428336499337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20">
        <v>204.21097081753484</v>
      </c>
    </row>
    <row r="23" spans="1:15" ht="12.75">
      <c r="A23" s="77">
        <v>1989</v>
      </c>
      <c r="B23" s="78"/>
      <c r="C23" s="219">
        <v>149.9837974913255</v>
      </c>
      <c r="D23" s="219">
        <v>60.53153156987619</v>
      </c>
      <c r="E23" s="219">
        <v>3.3621673893324933</v>
      </c>
      <c r="F23" s="219">
        <v>0</v>
      </c>
      <c r="G23" s="219">
        <v>0.4278527805735555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>
        <v>0</v>
      </c>
      <c r="O23" s="220">
        <v>214.30534923110773</v>
      </c>
    </row>
    <row r="24" spans="1:15" ht="12.75">
      <c r="A24" s="77">
        <v>1990</v>
      </c>
      <c r="B24" s="78"/>
      <c r="C24" s="219">
        <v>148.31620046204668</v>
      </c>
      <c r="D24" s="219">
        <v>58.83398040600034</v>
      </c>
      <c r="E24" s="219">
        <v>3.374019195980317</v>
      </c>
      <c r="F24" s="219">
        <v>0</v>
      </c>
      <c r="G24" s="219">
        <v>0.35852295983842697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1.0329708616789364</v>
      </c>
      <c r="O24" s="220">
        <v>211.9156938855447</v>
      </c>
    </row>
    <row r="25" spans="1:15" ht="12.75">
      <c r="A25" s="77">
        <v>1991</v>
      </c>
      <c r="B25" s="78"/>
      <c r="C25" s="219">
        <v>152.13321760396047</v>
      </c>
      <c r="D25" s="219">
        <v>61.46998702998772</v>
      </c>
      <c r="E25" s="219">
        <v>4.18996864453189</v>
      </c>
      <c r="F25" s="219">
        <v>0</v>
      </c>
      <c r="G25" s="219">
        <v>0.28589425183234574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3.9747478219215067</v>
      </c>
      <c r="O25" s="220">
        <v>222.05381535223393</v>
      </c>
    </row>
    <row r="26" spans="1:15" ht="12.75">
      <c r="A26" s="77">
        <v>1992</v>
      </c>
      <c r="B26" s="78"/>
      <c r="C26" s="219">
        <v>162.82877878226853</v>
      </c>
      <c r="D26" s="219">
        <v>65.76649085947642</v>
      </c>
      <c r="E26" s="219">
        <v>4.91080597300253</v>
      </c>
      <c r="F26" s="219">
        <v>0</v>
      </c>
      <c r="G26" s="219">
        <v>0.3256332353352893</v>
      </c>
      <c r="H26" s="219">
        <v>0</v>
      </c>
      <c r="I26" s="219">
        <v>0</v>
      </c>
      <c r="J26" s="219">
        <v>0</v>
      </c>
      <c r="K26" s="219">
        <v>0</v>
      </c>
      <c r="L26" s="219">
        <v>0</v>
      </c>
      <c r="M26" s="219">
        <v>0</v>
      </c>
      <c r="N26" s="219">
        <v>3.1114746482685045</v>
      </c>
      <c r="O26" s="220">
        <v>236.9431834983513</v>
      </c>
    </row>
    <row r="27" spans="1:15" ht="12.75">
      <c r="A27" s="77">
        <v>1993</v>
      </c>
      <c r="B27" s="78"/>
      <c r="C27" s="219">
        <v>155.64557396922092</v>
      </c>
      <c r="D27" s="219">
        <v>64.51124946468954</v>
      </c>
      <c r="E27" s="219">
        <v>4.512235044056685</v>
      </c>
      <c r="F27" s="219">
        <v>0</v>
      </c>
      <c r="G27" s="219">
        <v>0.43303644672544916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v>4.4315345175421195</v>
      </c>
      <c r="O27" s="220">
        <v>229.53362944223474</v>
      </c>
    </row>
    <row r="28" spans="1:15" ht="12.75">
      <c r="A28" s="77">
        <v>1994</v>
      </c>
      <c r="B28" s="78"/>
      <c r="C28" s="219">
        <v>141.21601246162638</v>
      </c>
      <c r="D28" s="219">
        <v>69.17099081682467</v>
      </c>
      <c r="E28" s="219">
        <v>6.401479276526177</v>
      </c>
      <c r="F28" s="219">
        <v>0</v>
      </c>
      <c r="G28" s="219">
        <v>0.688375632638891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4.05853346924254</v>
      </c>
      <c r="O28" s="220">
        <v>221.53539165685868</v>
      </c>
    </row>
    <row r="29" spans="1:15" ht="12.75">
      <c r="A29" s="77">
        <v>1995</v>
      </c>
      <c r="B29" s="78"/>
      <c r="C29" s="219">
        <v>131.34354626876876</v>
      </c>
      <c r="D29" s="219">
        <v>57.29893086220952</v>
      </c>
      <c r="E29" s="219">
        <v>7.016263647875201</v>
      </c>
      <c r="F29" s="219">
        <v>0</v>
      </c>
      <c r="G29" s="219">
        <v>0.3940918829930286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1.548959362182567</v>
      </c>
      <c r="O29" s="220">
        <v>197.60179202402907</v>
      </c>
    </row>
    <row r="30" spans="1:15" ht="12.75">
      <c r="A30" s="77">
        <v>1996</v>
      </c>
      <c r="B30" s="78"/>
      <c r="C30" s="219">
        <v>148.9700369690935</v>
      </c>
      <c r="D30" s="219">
        <v>69.85994837945164</v>
      </c>
      <c r="E30" s="219">
        <v>7.212710162085794</v>
      </c>
      <c r="F30" s="219">
        <v>0</v>
      </c>
      <c r="G30" s="219">
        <v>1.1538330216480563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5.021256049170571</v>
      </c>
      <c r="O30" s="220">
        <v>232.2177845814496</v>
      </c>
    </row>
    <row r="31" spans="1:15" ht="12.75">
      <c r="A31" s="77">
        <v>1997</v>
      </c>
      <c r="B31" s="78"/>
      <c r="C31" s="219">
        <v>157.3848915362557</v>
      </c>
      <c r="D31" s="219">
        <v>60.14318516841056</v>
      </c>
      <c r="E31" s="219">
        <v>7.193368220522642</v>
      </c>
      <c r="F31" s="219">
        <v>0.5482327510386134</v>
      </c>
      <c r="G31" s="219">
        <v>2.0375059159478006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8.153651969891643</v>
      </c>
      <c r="O31" s="220">
        <v>235.460835562067</v>
      </c>
    </row>
    <row r="32" spans="1:15" ht="12.75">
      <c r="A32" s="77">
        <v>1998</v>
      </c>
      <c r="B32" s="78"/>
      <c r="C32" s="219">
        <v>133.43205848258438</v>
      </c>
      <c r="D32" s="219">
        <v>59.39138866441101</v>
      </c>
      <c r="E32" s="219">
        <v>7.930975494394272</v>
      </c>
      <c r="F32" s="219">
        <v>2.2143623984574585</v>
      </c>
      <c r="G32" s="219">
        <v>2.491588473864998</v>
      </c>
      <c r="H32" s="219">
        <v>0</v>
      </c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7.945762842986656</v>
      </c>
      <c r="O32" s="220">
        <v>213.40613635669877</v>
      </c>
    </row>
    <row r="33" spans="1:15" ht="12.75">
      <c r="A33" s="77">
        <v>1999</v>
      </c>
      <c r="B33" s="78"/>
      <c r="C33" s="219">
        <v>159.54021822581134</v>
      </c>
      <c r="D33" s="219">
        <v>56.266718351745254</v>
      </c>
      <c r="E33" s="219">
        <v>8.76879897140649</v>
      </c>
      <c r="F33" s="219">
        <v>0</v>
      </c>
      <c r="G33" s="219">
        <v>1.990448300297386</v>
      </c>
      <c r="H33" s="219">
        <v>0</v>
      </c>
      <c r="I33" s="219">
        <v>0.011982175801850799</v>
      </c>
      <c r="J33" s="219">
        <v>0</v>
      </c>
      <c r="K33" s="219">
        <v>0</v>
      </c>
      <c r="L33" s="219">
        <v>0</v>
      </c>
      <c r="M33" s="219">
        <v>0</v>
      </c>
      <c r="N33" s="219">
        <v>8.509776773132426</v>
      </c>
      <c r="O33" s="220">
        <v>235.08794279819472</v>
      </c>
    </row>
    <row r="34" spans="1:15" ht="12.75">
      <c r="A34" s="77">
        <v>2000</v>
      </c>
      <c r="B34" s="78"/>
      <c r="C34" s="219">
        <v>168.62756098292175</v>
      </c>
      <c r="D34" s="219">
        <v>46.044665935370624</v>
      </c>
      <c r="E34" s="219">
        <v>8.079989030606866</v>
      </c>
      <c r="F34" s="219">
        <v>0</v>
      </c>
      <c r="G34" s="219">
        <v>1.9795818364618816</v>
      </c>
      <c r="H34" s="219">
        <v>0</v>
      </c>
      <c r="I34" s="219">
        <v>0.009793720370586454</v>
      </c>
      <c r="J34" s="219">
        <v>0</v>
      </c>
      <c r="K34" s="219">
        <v>0</v>
      </c>
      <c r="L34" s="219">
        <v>0</v>
      </c>
      <c r="M34" s="219">
        <v>0</v>
      </c>
      <c r="N34" s="219">
        <v>9.979476457139304</v>
      </c>
      <c r="O34" s="220">
        <v>234.72106796287102</v>
      </c>
    </row>
    <row r="35" spans="1:15" ht="12.75">
      <c r="A35" s="77">
        <v>2001</v>
      </c>
      <c r="B35" s="78"/>
      <c r="C35" s="219">
        <v>176.32369775141993</v>
      </c>
      <c r="D35" s="219">
        <v>42.54525427364655</v>
      </c>
      <c r="E35" s="219">
        <v>8.051142852418685</v>
      </c>
      <c r="F35" s="219">
        <v>2.9343876046370827</v>
      </c>
      <c r="G35" s="219">
        <v>1.9818197354469884</v>
      </c>
      <c r="H35" s="219">
        <v>0</v>
      </c>
      <c r="I35" s="219">
        <v>0.4840156733607838</v>
      </c>
      <c r="J35" s="219">
        <v>0</v>
      </c>
      <c r="K35" s="219">
        <v>0</v>
      </c>
      <c r="L35" s="219">
        <v>0</v>
      </c>
      <c r="M35" s="219">
        <v>0</v>
      </c>
      <c r="N35" s="219">
        <v>12.016379735825067</v>
      </c>
      <c r="O35" s="220">
        <v>244.33669762675507</v>
      </c>
    </row>
    <row r="36" spans="1:15" ht="12.75">
      <c r="A36" s="77">
        <v>2002</v>
      </c>
      <c r="B36" s="78"/>
      <c r="C36" s="219">
        <v>160.88240409815361</v>
      </c>
      <c r="D36" s="219">
        <v>38.13593822033258</v>
      </c>
      <c r="E36" s="219">
        <v>5.085698316058533</v>
      </c>
      <c r="F36" s="219">
        <v>9.0226447760681</v>
      </c>
      <c r="G36" s="219">
        <v>1.6500385330631515</v>
      </c>
      <c r="H36" s="219">
        <v>0</v>
      </c>
      <c r="I36" s="219">
        <v>0.5942486973065025</v>
      </c>
      <c r="J36" s="219">
        <v>0</v>
      </c>
      <c r="K36" s="219">
        <v>0</v>
      </c>
      <c r="L36" s="219">
        <v>0</v>
      </c>
      <c r="M36" s="219">
        <v>0</v>
      </c>
      <c r="N36" s="219">
        <v>12.569877460258578</v>
      </c>
      <c r="O36" s="220">
        <v>227.94085010124104</v>
      </c>
    </row>
    <row r="37" spans="1:15" ht="12.75">
      <c r="A37" s="77">
        <v>2003</v>
      </c>
      <c r="B37" s="78"/>
      <c r="C37" s="219">
        <v>108.85809951322211</v>
      </c>
      <c r="D37" s="219">
        <v>35.68596295160849</v>
      </c>
      <c r="E37" s="219">
        <v>5.85517102046885</v>
      </c>
      <c r="F37" s="219">
        <v>7.6788120942153775</v>
      </c>
      <c r="G37" s="219">
        <v>1.0157548217605017</v>
      </c>
      <c r="H37" s="219">
        <v>0</v>
      </c>
      <c r="I37" s="219">
        <v>1.5390123132982076</v>
      </c>
      <c r="J37" s="219">
        <v>0</v>
      </c>
      <c r="K37" s="219">
        <v>0</v>
      </c>
      <c r="L37" s="219">
        <v>0</v>
      </c>
      <c r="M37" s="219">
        <v>0</v>
      </c>
      <c r="N37" s="219">
        <v>14.186571076661338</v>
      </c>
      <c r="O37" s="220">
        <v>174.81938379123488</v>
      </c>
    </row>
    <row r="38" spans="1:15" ht="12.75">
      <c r="A38" s="77">
        <v>2004</v>
      </c>
      <c r="B38" s="78"/>
      <c r="C38" s="219">
        <v>95.12614847858087</v>
      </c>
      <c r="D38" s="219">
        <v>36.54026259338447</v>
      </c>
      <c r="E38" s="219">
        <v>6.998602123678765</v>
      </c>
      <c r="F38" s="219">
        <v>7.267917147350089</v>
      </c>
      <c r="G38" s="219">
        <v>1.0309316766834704</v>
      </c>
      <c r="H38" s="219">
        <v>0</v>
      </c>
      <c r="I38" s="219">
        <v>3.0645987102616434</v>
      </c>
      <c r="J38" s="219">
        <v>0</v>
      </c>
      <c r="K38" s="219">
        <v>0</v>
      </c>
      <c r="L38" s="219">
        <v>0</v>
      </c>
      <c r="M38" s="219">
        <v>0</v>
      </c>
      <c r="N38" s="219">
        <v>9.753803803111216</v>
      </c>
      <c r="O38" s="220">
        <v>159.78226453305055</v>
      </c>
    </row>
    <row r="39" spans="1:15" ht="12.75">
      <c r="A39" s="73">
        <v>2005</v>
      </c>
      <c r="B39" s="74"/>
      <c r="C39" s="219">
        <v>83.96468925092424</v>
      </c>
      <c r="D39" s="219">
        <v>37.993640849444006</v>
      </c>
      <c r="E39" s="219">
        <v>8.463012595825111</v>
      </c>
      <c r="F39" s="219">
        <v>5.763126389805669</v>
      </c>
      <c r="G39" s="219">
        <v>1.474040424216816</v>
      </c>
      <c r="H39" s="219">
        <v>0.01582786615705129</v>
      </c>
      <c r="I39" s="219">
        <v>5.893768626350805</v>
      </c>
      <c r="J39" s="219">
        <v>0</v>
      </c>
      <c r="K39" s="219">
        <v>0</v>
      </c>
      <c r="L39" s="219">
        <v>0</v>
      </c>
      <c r="M39" s="219">
        <v>0</v>
      </c>
      <c r="N39" s="219">
        <v>7.224858536307768</v>
      </c>
      <c r="O39" s="220">
        <v>150.7929645390315</v>
      </c>
    </row>
    <row r="40" spans="1:15" ht="12.75">
      <c r="A40" s="81">
        <v>2006</v>
      </c>
      <c r="B40" s="82"/>
      <c r="C40" s="219">
        <v>79.56514872315512</v>
      </c>
      <c r="D40" s="219">
        <v>37.250228556763325</v>
      </c>
      <c r="E40" s="219">
        <v>7.926456442708888</v>
      </c>
      <c r="F40" s="219">
        <v>4.989065771025019</v>
      </c>
      <c r="G40" s="219">
        <v>1.4660441908009036</v>
      </c>
      <c r="H40" s="219">
        <v>1.3291379575668874</v>
      </c>
      <c r="I40" s="219">
        <v>4.109242028095363</v>
      </c>
      <c r="J40" s="219">
        <v>12.032737143513483</v>
      </c>
      <c r="K40" s="219">
        <v>0</v>
      </c>
      <c r="L40" s="219">
        <v>0</v>
      </c>
      <c r="M40" s="219">
        <v>0</v>
      </c>
      <c r="N40" s="219">
        <v>5.75819326061433</v>
      </c>
      <c r="O40" s="220">
        <v>154.42625407424333</v>
      </c>
    </row>
    <row r="41" spans="1:15" ht="12.75">
      <c r="A41" s="225">
        <v>2007</v>
      </c>
      <c r="B41" s="226"/>
      <c r="C41" s="219">
        <v>47.855385520021606</v>
      </c>
      <c r="D41" s="219">
        <v>32.777526473288454</v>
      </c>
      <c r="E41" s="219">
        <v>6.740475882626203</v>
      </c>
      <c r="F41" s="219">
        <v>5.191465517938396</v>
      </c>
      <c r="G41" s="219">
        <v>1.5377156896977944</v>
      </c>
      <c r="H41" s="219">
        <v>4.538431139073164</v>
      </c>
      <c r="I41" s="219">
        <v>2.5597277954919524</v>
      </c>
      <c r="J41" s="219">
        <v>59.636666083766414</v>
      </c>
      <c r="K41" s="219">
        <v>2.18989017131516</v>
      </c>
      <c r="L41" s="219">
        <v>0</v>
      </c>
      <c r="M41" s="219">
        <v>0</v>
      </c>
      <c r="N41" s="219">
        <v>3.9851624832400683</v>
      </c>
      <c r="O41" s="220">
        <v>167.0124467564592</v>
      </c>
    </row>
    <row r="42" spans="1:15" ht="12.75">
      <c r="A42" s="225">
        <v>2008</v>
      </c>
      <c r="B42" s="226"/>
      <c r="C42" s="219">
        <v>45.27369198444212</v>
      </c>
      <c r="D42" s="219">
        <v>27.750184412427103</v>
      </c>
      <c r="E42" s="219">
        <v>6.044292115300364</v>
      </c>
      <c r="F42" s="219">
        <v>4.617396850973125</v>
      </c>
      <c r="G42" s="219">
        <v>1.7769307286462388</v>
      </c>
      <c r="H42" s="219">
        <v>4.183333359001187</v>
      </c>
      <c r="I42" s="219">
        <v>1.8227083288900245</v>
      </c>
      <c r="J42" s="219">
        <v>60.264857096623665</v>
      </c>
      <c r="K42" s="219">
        <v>5.621815115291308</v>
      </c>
      <c r="L42" s="219">
        <v>0</v>
      </c>
      <c r="M42" s="219">
        <v>0</v>
      </c>
      <c r="N42" s="219">
        <v>1.395909478959227</v>
      </c>
      <c r="O42" s="220">
        <v>158.75111947055433</v>
      </c>
    </row>
    <row r="43" spans="1:15" ht="13.5" thickBot="1">
      <c r="A43" s="227">
        <v>2009</v>
      </c>
      <c r="B43" s="228"/>
      <c r="C43" s="229">
        <v>49.47035408757982</v>
      </c>
      <c r="D43" s="229">
        <v>23.151109220778842</v>
      </c>
      <c r="E43" s="229">
        <v>9.107096504402163</v>
      </c>
      <c r="F43" s="229">
        <v>5.19612120019436</v>
      </c>
      <c r="G43" s="229">
        <v>1.653634219275778</v>
      </c>
      <c r="H43" s="229">
        <v>6.6944547452369125</v>
      </c>
      <c r="I43" s="229">
        <v>1.3858028221073566</v>
      </c>
      <c r="J43" s="229">
        <v>58.921385734785694</v>
      </c>
      <c r="K43" s="229">
        <v>2.6777293109948563</v>
      </c>
      <c r="L43" s="229">
        <v>5.007545355071999</v>
      </c>
      <c r="M43" s="229">
        <v>0.6394621207439496</v>
      </c>
      <c r="N43" s="229">
        <v>0.14514180820446618</v>
      </c>
      <c r="O43" s="230">
        <v>164.04983712937621</v>
      </c>
    </row>
    <row r="44" spans="1:15" ht="12.75">
      <c r="A44" s="78"/>
      <c r="B44" s="78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349"/>
    </row>
    <row r="45" spans="1:15" ht="12.75">
      <c r="A45" s="88" t="s">
        <v>15</v>
      </c>
      <c r="B45" s="88"/>
      <c r="C45" s="71"/>
      <c r="D45" s="71"/>
      <c r="E45" s="71"/>
      <c r="F45" s="71"/>
      <c r="G45" s="71"/>
      <c r="H45" s="71"/>
      <c r="I45" s="89"/>
      <c r="J45" s="89"/>
      <c r="K45" s="89"/>
      <c r="L45" s="89"/>
      <c r="M45" s="89"/>
      <c r="N45" s="89"/>
      <c r="O45" s="89"/>
    </row>
    <row r="46" spans="1:15" ht="14.25">
      <c r="A46" s="90" t="s">
        <v>254</v>
      </c>
      <c r="B46" s="90"/>
      <c r="C46" s="71"/>
      <c r="D46" s="71"/>
      <c r="E46" s="71"/>
      <c r="F46" s="71"/>
      <c r="G46" s="71"/>
      <c r="H46" s="71"/>
      <c r="I46" s="89"/>
      <c r="J46" s="89"/>
      <c r="K46" s="89"/>
      <c r="L46" s="89"/>
      <c r="M46" s="89"/>
      <c r="N46" s="89"/>
      <c r="O46" s="89"/>
    </row>
    <row r="47" spans="1:15" ht="14.25">
      <c r="A47" s="90" t="s">
        <v>255</v>
      </c>
      <c r="B47" s="90"/>
      <c r="C47" s="71"/>
      <c r="D47" s="71"/>
      <c r="E47" s="71"/>
      <c r="F47" s="71"/>
      <c r="G47" s="71"/>
      <c r="H47" s="71"/>
      <c r="I47" s="89"/>
      <c r="J47" s="89"/>
      <c r="K47" s="89"/>
      <c r="L47" s="89"/>
      <c r="M47" s="89"/>
      <c r="N47" s="89"/>
      <c r="O47" s="89"/>
    </row>
    <row r="48" spans="1:15" ht="14.25">
      <c r="A48" s="90" t="s">
        <v>256</v>
      </c>
      <c r="B48" s="90"/>
      <c r="C48" s="71"/>
      <c r="D48" s="71"/>
      <c r="E48" s="71"/>
      <c r="F48" s="71"/>
      <c r="G48" s="71"/>
      <c r="H48" s="71"/>
      <c r="I48" s="89"/>
      <c r="J48" s="89"/>
      <c r="K48" s="89"/>
      <c r="L48" s="89"/>
      <c r="M48" s="89"/>
      <c r="N48" s="89"/>
      <c r="O48" s="89"/>
    </row>
    <row r="49" spans="1:15" ht="14.25">
      <c r="A49" s="90" t="s">
        <v>72</v>
      </c>
      <c r="B49" s="90"/>
      <c r="C49" s="71"/>
      <c r="D49" s="71"/>
      <c r="E49" s="71"/>
      <c r="F49" s="71"/>
      <c r="G49" s="71"/>
      <c r="H49" s="71"/>
      <c r="I49" s="89"/>
      <c r="J49" s="89"/>
      <c r="K49" s="89"/>
      <c r="L49" s="89"/>
      <c r="M49" s="89"/>
      <c r="N49" s="89"/>
      <c r="O49" s="89"/>
    </row>
    <row r="50" spans="1:15" ht="12.75">
      <c r="A50" s="88"/>
      <c r="B50" s="88"/>
      <c r="C50" s="71"/>
      <c r="D50" s="71"/>
      <c r="E50" s="71"/>
      <c r="F50" s="71"/>
      <c r="G50" s="71"/>
      <c r="H50" s="71"/>
      <c r="I50" s="89"/>
      <c r="J50" s="89"/>
      <c r="K50" s="89"/>
      <c r="L50" s="89"/>
      <c r="M50" s="89"/>
      <c r="N50" s="89"/>
      <c r="O50" s="89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C55" sqref="C55"/>
    </sheetView>
  </sheetViews>
  <sheetFormatPr defaultColWidth="9.140625" defaultRowHeight="12.75"/>
  <sheetData>
    <row r="1" spans="1:15" ht="14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thickBot="1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1.25">
      <c r="A3" s="382" t="s">
        <v>1</v>
      </c>
      <c r="B3" s="38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5" t="s">
        <v>12</v>
      </c>
      <c r="N3" s="4" t="s">
        <v>13</v>
      </c>
      <c r="O3" s="6" t="s">
        <v>14</v>
      </c>
    </row>
    <row r="4" spans="1:15" ht="12.75">
      <c r="A4" s="7">
        <v>1970</v>
      </c>
      <c r="B4" s="8"/>
      <c r="C4" s="9">
        <v>0</v>
      </c>
      <c r="D4" s="9">
        <v>4.31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0">
        <f>SUM(C4:N4)</f>
        <v>4.31</v>
      </c>
    </row>
    <row r="5" spans="1:15" ht="12.75">
      <c r="A5" s="7">
        <v>1971</v>
      </c>
      <c r="B5" s="8"/>
      <c r="C5" s="9">
        <v>0</v>
      </c>
      <c r="D5" s="9">
        <v>8.21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0">
        <v>8.21</v>
      </c>
    </row>
    <row r="6" spans="1:15" ht="12.75">
      <c r="A6" s="7">
        <v>1972</v>
      </c>
      <c r="B6" s="8"/>
      <c r="C6" s="9">
        <v>0</v>
      </c>
      <c r="D6" s="9">
        <v>11.29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0">
        <f aca="true" t="shared" si="0" ref="O6:O43">SUM(C6:N6)</f>
        <v>11.29</v>
      </c>
    </row>
    <row r="7" spans="1:15" ht="12.75">
      <c r="A7" s="7">
        <v>1973</v>
      </c>
      <c r="B7" s="8"/>
      <c r="C7" s="9">
        <v>0</v>
      </c>
      <c r="D7" s="9">
        <v>13.31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0">
        <f t="shared" si="0"/>
        <v>13.31</v>
      </c>
    </row>
    <row r="8" spans="1:15" ht="12.75">
      <c r="A8" s="7">
        <v>1974</v>
      </c>
      <c r="B8" s="8"/>
      <c r="C8" s="9">
        <v>0</v>
      </c>
      <c r="D8" s="9">
        <v>14.056284829899997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f t="shared" si="0"/>
        <v>14.056284829899997</v>
      </c>
    </row>
    <row r="9" spans="1:15" ht="12.75">
      <c r="A9" s="7">
        <v>1975</v>
      </c>
      <c r="B9" s="8"/>
      <c r="C9" s="9">
        <v>0</v>
      </c>
      <c r="D9" s="9">
        <v>15.359871258999998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 t="shared" si="0"/>
        <v>15.359871258999998</v>
      </c>
    </row>
    <row r="10" spans="1:15" ht="12.75">
      <c r="A10" s="7">
        <v>1976</v>
      </c>
      <c r="B10" s="8"/>
      <c r="C10" s="9">
        <v>0</v>
      </c>
      <c r="D10" s="9">
        <v>40.221964332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>
        <f t="shared" si="0"/>
        <v>40.221964332</v>
      </c>
    </row>
    <row r="11" spans="1:15" ht="12.75">
      <c r="A11" s="7">
        <v>1977</v>
      </c>
      <c r="B11" s="8"/>
      <c r="C11" s="9">
        <v>0</v>
      </c>
      <c r="D11" s="9">
        <v>64.35229085499999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64.35229085499999</v>
      </c>
    </row>
    <row r="12" spans="1:15" ht="12.75">
      <c r="A12" s="7">
        <v>1978</v>
      </c>
      <c r="B12" s="8"/>
      <c r="C12" s="9">
        <v>0</v>
      </c>
      <c r="D12" s="9">
        <v>59.48761085899999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0"/>
        <v>59.48761085899999</v>
      </c>
    </row>
    <row r="13" spans="1:15" ht="12.75">
      <c r="A13" s="7">
        <v>1979</v>
      </c>
      <c r="B13" s="8"/>
      <c r="C13" s="9">
        <v>17.865097237999997</v>
      </c>
      <c r="D13" s="9">
        <v>29.270223503400004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0">
        <f t="shared" si="0"/>
        <v>47.1353207414</v>
      </c>
    </row>
    <row r="14" spans="1:15" ht="12.75">
      <c r="A14" s="7">
        <v>1980</v>
      </c>
      <c r="B14" s="8"/>
      <c r="C14" s="9">
        <v>23.403019213</v>
      </c>
      <c r="D14" s="9">
        <v>19.116836255</v>
      </c>
      <c r="E14" s="9">
        <v>0.000769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f t="shared" si="0"/>
        <v>42.520624468</v>
      </c>
    </row>
    <row r="15" spans="1:15" ht="12.75">
      <c r="A15" s="7">
        <v>1981</v>
      </c>
      <c r="B15" s="8"/>
      <c r="C15" s="9">
        <v>32.830996265</v>
      </c>
      <c r="D15" s="9">
        <v>23.747082194</v>
      </c>
      <c r="E15" s="9">
        <v>0.038641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f t="shared" si="0"/>
        <v>56.616719459</v>
      </c>
    </row>
    <row r="16" spans="1:15" ht="12.75">
      <c r="A16" s="7">
        <v>1982</v>
      </c>
      <c r="B16" s="8"/>
      <c r="C16" s="9">
        <v>66.485848</v>
      </c>
      <c r="D16" s="9">
        <v>30.277177000000002</v>
      </c>
      <c r="E16" s="9">
        <v>0.0169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0"/>
        <v>96.779925</v>
      </c>
    </row>
    <row r="17" spans="1:15" ht="12.75">
      <c r="A17" s="7">
        <v>1983</v>
      </c>
      <c r="B17" s="8"/>
      <c r="C17" s="9">
        <v>71.39723699999999</v>
      </c>
      <c r="D17" s="9">
        <v>34.736806</v>
      </c>
      <c r="E17" s="9">
        <v>0.024741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>
        <f t="shared" si="0"/>
        <v>106.158784</v>
      </c>
    </row>
    <row r="18" spans="1:15" ht="12.75">
      <c r="A18" s="7">
        <v>1984</v>
      </c>
      <c r="B18" s="8"/>
      <c r="C18" s="9">
        <v>96.475593</v>
      </c>
      <c r="D18" s="9">
        <v>35.889026</v>
      </c>
      <c r="E18" s="9">
        <v>0.635528</v>
      </c>
      <c r="F18" s="9">
        <v>0</v>
      </c>
      <c r="G18" s="9">
        <v>0.07092802000000001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f t="shared" si="0"/>
        <v>133.07107502</v>
      </c>
    </row>
    <row r="19" spans="1:15" ht="12.75">
      <c r="A19" s="7">
        <v>1985</v>
      </c>
      <c r="B19" s="8"/>
      <c r="C19" s="9">
        <v>125.789649</v>
      </c>
      <c r="D19" s="9">
        <v>40.083909999999996</v>
      </c>
      <c r="E19" s="9">
        <v>1.5187490000000001</v>
      </c>
      <c r="F19" s="9">
        <v>0</v>
      </c>
      <c r="G19" s="9">
        <v>0.680206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>
        <f t="shared" si="0"/>
        <v>168.072514</v>
      </c>
    </row>
    <row r="20" spans="1:15" ht="12.75">
      <c r="A20" s="7">
        <v>1986</v>
      </c>
      <c r="B20" s="8"/>
      <c r="C20" s="9">
        <v>153.262823</v>
      </c>
      <c r="D20" s="9">
        <v>38.603398</v>
      </c>
      <c r="E20" s="9">
        <v>1.892897</v>
      </c>
      <c r="F20" s="9">
        <v>0</v>
      </c>
      <c r="G20" s="9">
        <v>0.5688380000000001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f t="shared" si="0"/>
        <v>194.327956</v>
      </c>
    </row>
    <row r="21" spans="1:15" ht="12.75">
      <c r="A21" s="7">
        <v>1987</v>
      </c>
      <c r="B21" s="8"/>
      <c r="C21" s="9">
        <v>148.910262</v>
      </c>
      <c r="D21" s="9">
        <v>36.050878</v>
      </c>
      <c r="E21" s="9">
        <v>3.024321</v>
      </c>
      <c r="F21" s="9">
        <v>0</v>
      </c>
      <c r="G21" s="9">
        <v>0.611982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0"/>
        <v>188.597443</v>
      </c>
    </row>
    <row r="22" spans="1:15" ht="12.75">
      <c r="A22" s="7">
        <v>1988</v>
      </c>
      <c r="B22" s="8"/>
      <c r="C22" s="9">
        <v>162.407466</v>
      </c>
      <c r="D22" s="9">
        <v>42.549546</v>
      </c>
      <c r="E22" s="9">
        <v>3.575236844</v>
      </c>
      <c r="F22" s="9">
        <v>0</v>
      </c>
      <c r="G22" s="9">
        <v>0.622714656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0"/>
        <v>209.15496349999998</v>
      </c>
    </row>
    <row r="23" spans="1:15" ht="12.75">
      <c r="A23" s="7">
        <v>1989</v>
      </c>
      <c r="B23" s="8"/>
      <c r="C23" s="9">
        <v>167.883811</v>
      </c>
      <c r="D23" s="9">
        <v>45.978443999999996</v>
      </c>
      <c r="E23" s="9">
        <v>3.9923636</v>
      </c>
      <c r="F23" s="9">
        <v>0</v>
      </c>
      <c r="G23" s="9">
        <v>0.467968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>
        <f t="shared" si="0"/>
        <v>218.32258660000002</v>
      </c>
    </row>
    <row r="24" spans="1:15" ht="12.75">
      <c r="A24" s="7">
        <v>1990</v>
      </c>
      <c r="B24" s="8"/>
      <c r="C24" s="9">
        <v>165.979662</v>
      </c>
      <c r="D24" s="9">
        <v>44.585499999999996</v>
      </c>
      <c r="E24" s="9">
        <v>3.965823</v>
      </c>
      <c r="F24" s="9">
        <v>0</v>
      </c>
      <c r="G24" s="9">
        <v>0.3925367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1.31197</v>
      </c>
      <c r="O24" s="10">
        <f t="shared" si="0"/>
        <v>216.23549169999998</v>
      </c>
    </row>
    <row r="25" spans="1:15" ht="12.75">
      <c r="A25" s="7">
        <v>1991</v>
      </c>
      <c r="B25" s="8"/>
      <c r="C25" s="9">
        <v>170.983533</v>
      </c>
      <c r="D25" s="9">
        <v>46.249757</v>
      </c>
      <c r="E25" s="9">
        <v>4.8447453</v>
      </c>
      <c r="F25" s="9">
        <v>0</v>
      </c>
      <c r="G25" s="9">
        <v>0.3136952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5.048303</v>
      </c>
      <c r="O25" s="10">
        <f t="shared" si="0"/>
        <v>227.44003350000003</v>
      </c>
    </row>
    <row r="26" spans="1:15" ht="12.75">
      <c r="A26" s="7">
        <v>1992</v>
      </c>
      <c r="B26" s="8"/>
      <c r="C26" s="9">
        <v>183.549482</v>
      </c>
      <c r="D26" s="9">
        <v>49.037373</v>
      </c>
      <c r="E26" s="9">
        <v>5.613374</v>
      </c>
      <c r="F26" s="9">
        <v>0</v>
      </c>
      <c r="G26" s="9">
        <v>0.388408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3.9518649999999997</v>
      </c>
      <c r="O26" s="10">
        <f t="shared" si="0"/>
        <v>242.540502</v>
      </c>
    </row>
    <row r="27" spans="1:15" ht="12.75">
      <c r="A27" s="7">
        <v>1993</v>
      </c>
      <c r="B27" s="8"/>
      <c r="C27" s="9">
        <v>176.644151</v>
      </c>
      <c r="D27" s="9">
        <v>48.427741</v>
      </c>
      <c r="E27" s="9">
        <v>5.1577759</v>
      </c>
      <c r="F27" s="9">
        <v>0</v>
      </c>
      <c r="G27" s="9">
        <v>0.554796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5.628465</v>
      </c>
      <c r="O27" s="10">
        <f t="shared" si="0"/>
        <v>236.4129289</v>
      </c>
    </row>
    <row r="28" spans="1:15" ht="12.75">
      <c r="A28" s="7">
        <v>1994</v>
      </c>
      <c r="B28" s="8"/>
      <c r="C28" s="9">
        <v>162.31019500000002</v>
      </c>
      <c r="D28" s="9">
        <v>51.49938999999999</v>
      </c>
      <c r="E28" s="9">
        <v>7.317304000000001</v>
      </c>
      <c r="F28" s="9">
        <v>0</v>
      </c>
      <c r="G28" s="9">
        <v>0.85863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5.152781</v>
      </c>
      <c r="O28" s="10">
        <f t="shared" si="0"/>
        <v>227.13830000000004</v>
      </c>
    </row>
    <row r="29" spans="1:15" ht="12.75">
      <c r="A29" s="7">
        <v>1995</v>
      </c>
      <c r="B29" s="8"/>
      <c r="C29" s="9">
        <v>152.92191599999998</v>
      </c>
      <c r="D29" s="9">
        <v>42.844026</v>
      </c>
      <c r="E29" s="9">
        <v>8.020045</v>
      </c>
      <c r="F29" s="9">
        <v>0</v>
      </c>
      <c r="G29" s="9">
        <v>0.528018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1.967324</v>
      </c>
      <c r="O29" s="10">
        <f t="shared" si="0"/>
        <v>206.281329</v>
      </c>
    </row>
    <row r="30" spans="1:15" ht="12.75">
      <c r="A30" s="7">
        <v>1996</v>
      </c>
      <c r="B30" s="8"/>
      <c r="C30" s="9">
        <v>173.527538</v>
      </c>
      <c r="D30" s="9">
        <v>52.715039999999995</v>
      </c>
      <c r="E30" s="9">
        <v>8.24459638</v>
      </c>
      <c r="F30" s="9">
        <v>0</v>
      </c>
      <c r="G30" s="9">
        <v>1.4106049999999999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6.551973800995025</v>
      </c>
      <c r="O30" s="10">
        <f t="shared" si="0"/>
        <v>242.449753180995</v>
      </c>
    </row>
    <row r="31" spans="1:15" ht="12.75">
      <c r="A31" s="7">
        <v>1997</v>
      </c>
      <c r="B31" s="8"/>
      <c r="C31" s="9">
        <v>183.75706200000002</v>
      </c>
      <c r="D31" s="9">
        <v>46.116906</v>
      </c>
      <c r="E31" s="9">
        <v>8.222487284</v>
      </c>
      <c r="F31" s="9">
        <v>0.60480762254</v>
      </c>
      <c r="G31" s="9">
        <v>2.552976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10.680017547263681</v>
      </c>
      <c r="O31" s="10">
        <f t="shared" si="0"/>
        <v>251.9342564538037</v>
      </c>
    </row>
    <row r="32" spans="1:15" ht="12.75">
      <c r="A32" s="7">
        <v>1998</v>
      </c>
      <c r="B32" s="8"/>
      <c r="C32" s="9">
        <v>156.71018600000002</v>
      </c>
      <c r="D32" s="9">
        <v>45.429649</v>
      </c>
      <c r="E32" s="9">
        <v>9.065620326</v>
      </c>
      <c r="F32" s="9">
        <v>2.4428734969149994</v>
      </c>
      <c r="G32" s="9">
        <v>3.2098449999999996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10.363600696517413</v>
      </c>
      <c r="O32" s="10">
        <f t="shared" si="0"/>
        <v>227.22177451943242</v>
      </c>
    </row>
    <row r="33" spans="1:15" ht="12.75">
      <c r="A33" s="7">
        <v>1999</v>
      </c>
      <c r="B33" s="8"/>
      <c r="C33" s="9">
        <v>186.759903</v>
      </c>
      <c r="D33" s="9">
        <v>42.944698</v>
      </c>
      <c r="E33" s="9">
        <v>10.023306999999999</v>
      </c>
      <c r="F33" s="9">
        <v>0</v>
      </c>
      <c r="G33" s="9">
        <v>2.5618999999999996</v>
      </c>
      <c r="H33" s="9">
        <v>0</v>
      </c>
      <c r="I33" s="9">
        <v>0.014887</v>
      </c>
      <c r="J33" s="9">
        <v>0</v>
      </c>
      <c r="K33" s="9">
        <v>0</v>
      </c>
      <c r="L33" s="9">
        <v>0</v>
      </c>
      <c r="M33" s="9">
        <v>0</v>
      </c>
      <c r="N33" s="9">
        <v>11.15282346882505</v>
      </c>
      <c r="O33" s="10">
        <f t="shared" si="0"/>
        <v>253.45751846882507</v>
      </c>
    </row>
    <row r="34" spans="1:15" ht="12.75">
      <c r="A34" s="7">
        <v>2000</v>
      </c>
      <c r="B34" s="8"/>
      <c r="C34" s="9">
        <v>195.667687</v>
      </c>
      <c r="D34" s="9">
        <v>34.875060999999995</v>
      </c>
      <c r="E34" s="9">
        <v>9.361143</v>
      </c>
      <c r="F34" s="9">
        <v>0</v>
      </c>
      <c r="G34" s="9">
        <v>2.6275829999999996</v>
      </c>
      <c r="H34" s="9">
        <v>0</v>
      </c>
      <c r="I34" s="9">
        <v>0.012168</v>
      </c>
      <c r="J34" s="9">
        <v>0</v>
      </c>
      <c r="K34" s="9">
        <v>0</v>
      </c>
      <c r="L34" s="9">
        <v>0</v>
      </c>
      <c r="M34" s="9">
        <v>0</v>
      </c>
      <c r="N34" s="9">
        <v>11.628383111440002</v>
      </c>
      <c r="O34" s="10">
        <f t="shared" si="0"/>
        <v>254.17202511143998</v>
      </c>
    </row>
    <row r="35" spans="1:15" ht="12.75">
      <c r="A35" s="7">
        <v>2001</v>
      </c>
      <c r="B35" s="8"/>
      <c r="C35" s="9">
        <v>203.560761</v>
      </c>
      <c r="D35" s="9">
        <v>31.9863</v>
      </c>
      <c r="E35" s="9">
        <v>9.375475999999999</v>
      </c>
      <c r="F35" s="9">
        <v>3.2211659999999998</v>
      </c>
      <c r="G35" s="9">
        <v>2.585539039999962</v>
      </c>
      <c r="H35" s="9">
        <v>0</v>
      </c>
      <c r="I35" s="9">
        <v>0.601355</v>
      </c>
      <c r="J35" s="9">
        <v>0</v>
      </c>
      <c r="K35" s="9">
        <v>0</v>
      </c>
      <c r="L35" s="9">
        <v>0</v>
      </c>
      <c r="M35" s="9">
        <v>0</v>
      </c>
      <c r="N35" s="9">
        <v>13.891476024600001</v>
      </c>
      <c r="O35" s="10">
        <f t="shared" si="0"/>
        <v>265.2220730646</v>
      </c>
    </row>
    <row r="36" spans="1:15" ht="12.75">
      <c r="A36" s="7">
        <v>2002</v>
      </c>
      <c r="B36" s="8"/>
      <c r="C36" s="9">
        <v>186.629008</v>
      </c>
      <c r="D36" s="9">
        <v>28.811081</v>
      </c>
      <c r="E36" s="9">
        <v>5.951683</v>
      </c>
      <c r="F36" s="9">
        <v>9.888289</v>
      </c>
      <c r="G36" s="9">
        <v>2.15739</v>
      </c>
      <c r="H36" s="9">
        <v>0</v>
      </c>
      <c r="I36" s="9">
        <v>0.8246941243199999</v>
      </c>
      <c r="J36" s="9">
        <v>0</v>
      </c>
      <c r="K36" s="9">
        <v>0</v>
      </c>
      <c r="L36" s="9">
        <v>0</v>
      </c>
      <c r="M36" s="9">
        <v>0</v>
      </c>
      <c r="N36" s="9">
        <v>14.527144168209999</v>
      </c>
      <c r="O36" s="10">
        <f t="shared" si="0"/>
        <v>248.78928929252996</v>
      </c>
    </row>
    <row r="37" spans="1:15" ht="12.75">
      <c r="A37" s="7">
        <v>2003</v>
      </c>
      <c r="B37" s="8"/>
      <c r="C37" s="9">
        <v>127.35129300000003</v>
      </c>
      <c r="D37" s="9">
        <v>27.210397</v>
      </c>
      <c r="E37" s="9">
        <v>6.825291</v>
      </c>
      <c r="F37" s="9">
        <v>8.411192999999999</v>
      </c>
      <c r="G37" s="9">
        <v>1.2894980000000003</v>
      </c>
      <c r="H37" s="9">
        <v>0</v>
      </c>
      <c r="I37" s="9">
        <v>2.01422072063</v>
      </c>
      <c r="J37" s="9">
        <v>0</v>
      </c>
      <c r="K37" s="9">
        <v>0</v>
      </c>
      <c r="L37" s="9">
        <v>0</v>
      </c>
      <c r="M37" s="9">
        <v>0</v>
      </c>
      <c r="N37" s="9">
        <v>16.53603055431</v>
      </c>
      <c r="O37" s="10">
        <f t="shared" si="0"/>
        <v>189.63792327494002</v>
      </c>
    </row>
    <row r="38" spans="1:15" ht="12.75">
      <c r="A38" s="7">
        <v>2004</v>
      </c>
      <c r="B38" s="8"/>
      <c r="C38" s="9">
        <v>111.288443</v>
      </c>
      <c r="D38" s="9">
        <v>27.788439</v>
      </c>
      <c r="E38" s="9">
        <v>8.179282</v>
      </c>
      <c r="F38" s="9">
        <v>7.97617</v>
      </c>
      <c r="G38" s="9">
        <v>1.134533</v>
      </c>
      <c r="H38" s="9">
        <v>0</v>
      </c>
      <c r="I38" s="9">
        <v>3.88293720174</v>
      </c>
      <c r="J38" s="9">
        <v>0</v>
      </c>
      <c r="K38" s="9">
        <v>0</v>
      </c>
      <c r="L38" s="9">
        <v>0</v>
      </c>
      <c r="M38" s="9">
        <v>0</v>
      </c>
      <c r="N38" s="9">
        <v>11.0491073003</v>
      </c>
      <c r="O38" s="10">
        <f t="shared" si="0"/>
        <v>171.29891150204</v>
      </c>
    </row>
    <row r="39" spans="1:15" ht="12.75">
      <c r="A39" s="7">
        <v>2005</v>
      </c>
      <c r="B39" s="8"/>
      <c r="C39" s="9">
        <v>98.46651600000001</v>
      </c>
      <c r="D39" s="9">
        <v>28.604775999999998</v>
      </c>
      <c r="E39" s="9">
        <v>9.785977</v>
      </c>
      <c r="F39" s="9">
        <v>6.355121</v>
      </c>
      <c r="G39" s="9">
        <v>1.6176</v>
      </c>
      <c r="H39" s="9">
        <v>0.015828</v>
      </c>
      <c r="I39" s="9">
        <v>7.35021975134</v>
      </c>
      <c r="J39" s="9">
        <v>0</v>
      </c>
      <c r="K39" s="9">
        <v>0</v>
      </c>
      <c r="L39" s="9">
        <v>0</v>
      </c>
      <c r="M39" s="9">
        <v>0</v>
      </c>
      <c r="N39" s="9">
        <v>8.01593354948</v>
      </c>
      <c r="O39" s="10">
        <f t="shared" si="0"/>
        <v>160.21197130082</v>
      </c>
    </row>
    <row r="40" spans="1:15" ht="12.75">
      <c r="A40" s="7">
        <v>2006</v>
      </c>
      <c r="B40" s="8"/>
      <c r="C40" s="9">
        <v>92.874918</v>
      </c>
      <c r="D40" s="9">
        <v>28.130719999999997</v>
      </c>
      <c r="E40" s="9">
        <v>9.142928</v>
      </c>
      <c r="F40" s="9">
        <v>5.492951</v>
      </c>
      <c r="G40" s="9">
        <v>1.6324779999999999</v>
      </c>
      <c r="H40" s="9">
        <v>1.4548079999999999</v>
      </c>
      <c r="I40" s="9">
        <v>5.169206920470001</v>
      </c>
      <c r="J40" s="9">
        <v>14.040414</v>
      </c>
      <c r="K40" s="9">
        <v>0</v>
      </c>
      <c r="L40" s="9">
        <v>0</v>
      </c>
      <c r="M40" s="9">
        <v>0</v>
      </c>
      <c r="N40" s="9">
        <v>6.36954675262</v>
      </c>
      <c r="O40" s="10">
        <f t="shared" si="0"/>
        <v>164.30797067308998</v>
      </c>
    </row>
    <row r="41" spans="1:15" ht="12.75">
      <c r="A41" s="7">
        <v>2007</v>
      </c>
      <c r="B41" s="8"/>
      <c r="C41" s="9">
        <v>55.411439</v>
      </c>
      <c r="D41" s="9">
        <v>24.838862999999996</v>
      </c>
      <c r="E41" s="9">
        <v>7.694610000000001</v>
      </c>
      <c r="F41" s="9">
        <v>5.719786</v>
      </c>
      <c r="G41" s="9">
        <v>1.707203</v>
      </c>
      <c r="H41" s="9">
        <v>5.100907000000001</v>
      </c>
      <c r="I41" s="9">
        <v>3.1960164722499997</v>
      </c>
      <c r="J41" s="9">
        <v>69.836159</v>
      </c>
      <c r="K41" s="9">
        <v>2.9578300000000004</v>
      </c>
      <c r="L41" s="9">
        <v>0</v>
      </c>
      <c r="M41" s="9">
        <v>0</v>
      </c>
      <c r="N41" s="9">
        <v>4.422078322130001</v>
      </c>
      <c r="O41" s="10">
        <f t="shared" si="0"/>
        <v>180.88489179438</v>
      </c>
    </row>
    <row r="42" spans="1:15" ht="12.75">
      <c r="A42" s="7">
        <v>2008</v>
      </c>
      <c r="B42" s="8"/>
      <c r="C42" s="9">
        <v>51.869549000000006</v>
      </c>
      <c r="D42" s="9">
        <v>21.134316</v>
      </c>
      <c r="E42" s="9">
        <v>6.915445</v>
      </c>
      <c r="F42" s="9">
        <v>5.131147</v>
      </c>
      <c r="G42" s="9">
        <v>1.947269</v>
      </c>
      <c r="H42" s="9">
        <v>4.781357</v>
      </c>
      <c r="I42" s="9">
        <v>2.24988964086</v>
      </c>
      <c r="J42" s="9">
        <v>70.589752</v>
      </c>
      <c r="K42" s="9">
        <v>7.5934550000000005</v>
      </c>
      <c r="L42" s="9">
        <v>0</v>
      </c>
      <c r="M42" s="9">
        <v>0</v>
      </c>
      <c r="N42" s="9">
        <v>1.5704639158225933</v>
      </c>
      <c r="O42" s="10">
        <f t="shared" si="0"/>
        <v>173.78264355668261</v>
      </c>
    </row>
    <row r="43" spans="1:15" ht="12.75">
      <c r="A43" s="7">
        <v>2009</v>
      </c>
      <c r="B43" s="8"/>
      <c r="C43" s="9">
        <v>56.105119</v>
      </c>
      <c r="D43" s="9">
        <v>17.531108</v>
      </c>
      <c r="E43" s="9">
        <v>10.639071000000001</v>
      </c>
      <c r="F43" s="9">
        <v>5.849097</v>
      </c>
      <c r="G43" s="9">
        <v>1.836862</v>
      </c>
      <c r="H43" s="9">
        <v>7.704241000000001</v>
      </c>
      <c r="I43" s="9">
        <v>1.71222743312</v>
      </c>
      <c r="J43" s="9">
        <v>69.01611</v>
      </c>
      <c r="K43" s="9">
        <v>3.616842</v>
      </c>
      <c r="L43" s="9">
        <v>5.317416</v>
      </c>
      <c r="M43" s="9">
        <v>0.735528</v>
      </c>
      <c r="N43" s="9">
        <v>0.185536</v>
      </c>
      <c r="O43" s="10">
        <f t="shared" si="0"/>
        <v>180.24915743312</v>
      </c>
    </row>
    <row r="44" spans="1:15" ht="12.75">
      <c r="A44" s="384" t="str">
        <f ca="1">"∆"&amp;OFFSET(A44,-5,0)&amp;"/"&amp;OFFSET(A44,-1,0)&amp;" p.a."</f>
        <v>∆2005/2009 p.a.</v>
      </c>
      <c r="B44" s="385"/>
      <c r="C44" s="11">
        <f ca="1">IF(ISERROR(((OFFSET(C44,-1,0)/OFFSET(C44,-5,0))^0.25)-1),"n.a.",((OFFSET(C44,-1,0)/OFFSET(C44,-5,0))^0.25)-1)</f>
        <v>-0.13118266204374063</v>
      </c>
      <c r="D44" s="11">
        <f aca="true" ca="1" t="shared" si="1" ref="D44:O44">IF(ISERROR(((OFFSET(D44,-1,0)/OFFSET(D44,-5,0))^0.25)-1),"n.a.",((OFFSET(D44,-1,0)/OFFSET(D44,-5,0))^0.25)-1)</f>
        <v>-0.11520491088436458</v>
      </c>
      <c r="E44" s="11">
        <f ca="1" t="shared" si="1"/>
        <v>0.021115524714688805</v>
      </c>
      <c r="F44" s="11">
        <f ca="1" t="shared" si="1"/>
        <v>-0.02052974888330683</v>
      </c>
      <c r="G44" s="11">
        <f ca="1" t="shared" si="1"/>
        <v>0.032289114889299864</v>
      </c>
      <c r="H44" s="11">
        <f ca="1" t="shared" si="1"/>
        <v>3.6970583414901945</v>
      </c>
      <c r="I44" s="11">
        <f ca="1" t="shared" si="1"/>
        <v>-0.30527123369082</v>
      </c>
      <c r="J44" s="11" t="str">
        <f ca="1" t="shared" si="1"/>
        <v>n.a.</v>
      </c>
      <c r="K44" s="11" t="str">
        <f ca="1" t="shared" si="1"/>
        <v>n.a.</v>
      </c>
      <c r="L44" s="11" t="str">
        <f ca="1" t="shared" si="1"/>
        <v>n.a.</v>
      </c>
      <c r="M44" s="11" t="str">
        <f ca="1">IF(ISERROR(((OFFSET(M44,-1,0)/OFFSET(M44,-5,0))^0.25)-1),"n.a.",((OFFSET(M44,-1,0)/OFFSET(M44,-5,0))^0.25)-1)</f>
        <v>n.a.</v>
      </c>
      <c r="N44" s="11">
        <f ca="1" t="shared" si="1"/>
        <v>-0.6099515824749155</v>
      </c>
      <c r="O44" s="12">
        <f ca="1" t="shared" si="1"/>
        <v>0.029898841892879835</v>
      </c>
    </row>
    <row r="45" spans="1:15" ht="13.5" thickBot="1">
      <c r="A45" s="386" t="str">
        <f ca="1">"∆"&amp;(OFFSET(A45,-3,0))&amp;"/"&amp;(OFFSET(A45,-2,0))</f>
        <v>∆2008/2009</v>
      </c>
      <c r="B45" s="387"/>
      <c r="C45" s="14">
        <f aca="true" ca="1" t="shared" si="2" ref="C45:O45">IF(ISERROR((OFFSET(C45,-2,0)-OFFSET(C45,-3,0))/OFFSET(C45,-3,0)),"n.a.",(OFFSET(C45,-2,0)-OFFSET(C45,-3,0))/OFFSET(C45,-3,0))</f>
        <v>0.08165812276486142</v>
      </c>
      <c r="D45" s="14">
        <f ca="1" t="shared" si="2"/>
        <v>-0.17049087370511537</v>
      </c>
      <c r="E45" s="14">
        <f ca="1" t="shared" si="2"/>
        <v>0.5384506709257324</v>
      </c>
      <c r="F45" s="14">
        <f ca="1" t="shared" si="2"/>
        <v>0.13991998280306528</v>
      </c>
      <c r="G45" s="14">
        <f ca="1" t="shared" si="2"/>
        <v>-0.05669838116870341</v>
      </c>
      <c r="H45" s="14">
        <f ca="1" t="shared" si="2"/>
        <v>0.6113084632668091</v>
      </c>
      <c r="I45" s="14">
        <f ca="1" t="shared" si="2"/>
        <v>-0.23897270247196817</v>
      </c>
      <c r="J45" s="14">
        <f ca="1" t="shared" si="2"/>
        <v>-0.022292782669076475</v>
      </c>
      <c r="K45" s="14">
        <f ca="1" t="shared" si="2"/>
        <v>-0.5236895457996393</v>
      </c>
      <c r="L45" s="14" t="str">
        <f ca="1" t="shared" si="2"/>
        <v>n.a.</v>
      </c>
      <c r="M45" s="14" t="str">
        <f ca="1" t="shared" si="2"/>
        <v>n.a.</v>
      </c>
      <c r="N45" s="14">
        <f ca="1" t="shared" si="2"/>
        <v>-0.8818591130106813</v>
      </c>
      <c r="O45" s="15">
        <f ca="1" t="shared" si="2"/>
        <v>0.03721035509698755</v>
      </c>
    </row>
    <row r="46" spans="1:15" ht="12.75">
      <c r="A46" s="16"/>
      <c r="B46" s="16"/>
      <c r="C46" s="2"/>
      <c r="D46" s="2"/>
      <c r="E46" s="2"/>
      <c r="F46" s="2"/>
      <c r="G46" s="2"/>
      <c r="H46" s="2"/>
      <c r="I46" s="17"/>
      <c r="J46" s="17"/>
      <c r="K46" s="17"/>
      <c r="L46" s="17"/>
      <c r="M46" s="17"/>
      <c r="N46" s="17"/>
      <c r="O46" s="17"/>
    </row>
    <row r="47" spans="1:15" ht="12.75">
      <c r="A47" s="16" t="s">
        <v>15</v>
      </c>
      <c r="B47" s="16"/>
      <c r="C47" s="2"/>
      <c r="D47" s="18"/>
      <c r="E47" s="2"/>
      <c r="F47" s="2"/>
      <c r="G47" s="2"/>
      <c r="H47" s="2"/>
      <c r="I47" s="17"/>
      <c r="J47" s="17"/>
      <c r="K47" s="17"/>
      <c r="L47" s="17"/>
      <c r="M47" s="17"/>
      <c r="N47" s="17"/>
      <c r="O47" s="17"/>
    </row>
    <row r="48" spans="1:15" ht="14.25">
      <c r="A48" s="19" t="s">
        <v>16</v>
      </c>
      <c r="B48" s="19"/>
      <c r="C48" s="2"/>
      <c r="D48" s="18"/>
      <c r="E48" s="2"/>
      <c r="F48" s="2"/>
      <c r="G48" s="2"/>
      <c r="H48" s="2"/>
      <c r="I48" s="17"/>
      <c r="J48" s="17"/>
      <c r="K48" s="17"/>
      <c r="L48" s="17"/>
      <c r="M48" s="17"/>
      <c r="N48" s="17"/>
      <c r="O48" s="17"/>
    </row>
    <row r="49" spans="1:15" ht="14.25">
      <c r="A49" s="19" t="s">
        <v>17</v>
      </c>
      <c r="B49" s="19"/>
      <c r="C49" s="2"/>
      <c r="D49" s="2"/>
      <c r="E49" s="2"/>
      <c r="F49" s="2"/>
      <c r="G49" s="2"/>
      <c r="H49" s="2"/>
      <c r="I49" s="17"/>
      <c r="J49" s="17"/>
      <c r="K49" s="17"/>
      <c r="L49" s="17"/>
      <c r="M49" s="17"/>
      <c r="N49" s="17"/>
      <c r="O49" s="17"/>
    </row>
    <row r="50" spans="1:15" ht="14.25">
      <c r="A50" s="19" t="s">
        <v>18</v>
      </c>
      <c r="B50" s="19"/>
      <c r="C50" s="2"/>
      <c r="D50" s="2"/>
      <c r="E50" s="2"/>
      <c r="F50" s="2"/>
      <c r="G50" s="2"/>
      <c r="H50" s="2"/>
      <c r="I50" s="17"/>
      <c r="J50" s="17"/>
      <c r="K50" s="17"/>
      <c r="L50" s="17"/>
      <c r="M50" s="17"/>
      <c r="N50" s="17"/>
      <c r="O50" s="17"/>
    </row>
    <row r="51" spans="1:15" ht="14.25">
      <c r="A51" s="19" t="s">
        <v>19</v>
      </c>
      <c r="B51" s="19"/>
      <c r="C51" s="2"/>
      <c r="D51" s="2"/>
      <c r="E51" s="2"/>
      <c r="F51" s="2"/>
      <c r="G51" s="2"/>
      <c r="H51" s="2"/>
      <c r="I51" s="17"/>
      <c r="J51" s="17"/>
      <c r="K51" s="17"/>
      <c r="L51" s="17"/>
      <c r="M51" s="17"/>
      <c r="N51" s="17"/>
      <c r="O51" s="17"/>
    </row>
    <row r="52" spans="1:15" ht="14.25">
      <c r="A52" s="19" t="s">
        <v>20</v>
      </c>
      <c r="B52" s="19"/>
      <c r="C52" s="2"/>
      <c r="D52" s="2"/>
      <c r="E52" s="2"/>
      <c r="F52" s="2"/>
      <c r="G52" s="2"/>
      <c r="H52" s="2"/>
      <c r="I52" s="17"/>
      <c r="J52" s="17"/>
      <c r="K52" s="17"/>
      <c r="L52" s="17"/>
      <c r="M52" s="17"/>
      <c r="N52" s="17"/>
      <c r="O52" s="17"/>
    </row>
    <row r="53" spans="1:15" ht="12.75">
      <c r="A53" s="16" t="s">
        <v>21</v>
      </c>
      <c r="B53" s="16"/>
      <c r="C53" s="2"/>
      <c r="D53" s="2"/>
      <c r="E53" s="2"/>
      <c r="F53" s="2"/>
      <c r="G53" s="2"/>
      <c r="H53" s="2"/>
      <c r="I53" s="17"/>
      <c r="J53" s="17"/>
      <c r="K53" s="17"/>
      <c r="L53" s="17"/>
      <c r="M53" s="17"/>
      <c r="N53" s="17"/>
      <c r="O53" s="17"/>
    </row>
  </sheetData>
  <mergeCells count="3">
    <mergeCell ref="A3:B3"/>
    <mergeCell ref="A44:B44"/>
    <mergeCell ref="A45:B4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0">
      <selection activeCell="N44" sqref="N44"/>
    </sheetView>
  </sheetViews>
  <sheetFormatPr defaultColWidth="9.140625" defaultRowHeight="12.75"/>
  <cols>
    <col min="6" max="6" width="14.00390625" style="0" customWidth="1"/>
  </cols>
  <sheetData>
    <row r="1" spans="1:16" ht="18.75">
      <c r="A1" s="70" t="s">
        <v>257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3.5" thickBot="1">
      <c r="A2" s="72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41.25">
      <c r="A3" s="388" t="s">
        <v>1</v>
      </c>
      <c r="B3" s="389"/>
      <c r="C3" s="213" t="s">
        <v>2</v>
      </c>
      <c r="D3" s="213" t="s">
        <v>3</v>
      </c>
      <c r="E3" s="213" t="s">
        <v>4</v>
      </c>
      <c r="F3" s="212" t="s">
        <v>5</v>
      </c>
      <c r="G3" s="213" t="s">
        <v>79</v>
      </c>
      <c r="H3" s="213" t="s">
        <v>80</v>
      </c>
      <c r="I3" s="213" t="s">
        <v>81</v>
      </c>
      <c r="J3" s="213" t="s">
        <v>9</v>
      </c>
      <c r="K3" s="214" t="s">
        <v>82</v>
      </c>
      <c r="L3" s="214" t="s">
        <v>83</v>
      </c>
      <c r="M3" s="214" t="s">
        <v>12</v>
      </c>
      <c r="N3" s="213" t="s">
        <v>84</v>
      </c>
      <c r="O3" s="215" t="s">
        <v>14</v>
      </c>
      <c r="P3" s="71"/>
    </row>
    <row r="4" spans="1:16" ht="12.75">
      <c r="A4" s="216">
        <v>1970</v>
      </c>
      <c r="B4" s="217"/>
      <c r="C4" s="352">
        <v>0</v>
      </c>
      <c r="D4" s="352">
        <v>150.1</v>
      </c>
      <c r="E4" s="352">
        <v>0</v>
      </c>
      <c r="F4" s="352">
        <v>0</v>
      </c>
      <c r="G4" s="352">
        <v>0</v>
      </c>
      <c r="H4" s="352">
        <v>0</v>
      </c>
      <c r="I4" s="352">
        <v>0</v>
      </c>
      <c r="J4" s="352">
        <v>0</v>
      </c>
      <c r="K4" s="352">
        <v>0</v>
      </c>
      <c r="L4" s="352">
        <v>0</v>
      </c>
      <c r="M4" s="352">
        <v>0</v>
      </c>
      <c r="N4" s="352">
        <v>0</v>
      </c>
      <c r="O4" s="353">
        <v>150.1</v>
      </c>
      <c r="P4" s="89"/>
    </row>
    <row r="5" spans="1:16" ht="12.75">
      <c r="A5" s="216">
        <v>1971</v>
      </c>
      <c r="B5" s="217"/>
      <c r="C5" s="352">
        <v>0</v>
      </c>
      <c r="D5" s="352">
        <v>286</v>
      </c>
      <c r="E5" s="352">
        <v>0</v>
      </c>
      <c r="F5" s="352">
        <v>0</v>
      </c>
      <c r="G5" s="352">
        <v>0</v>
      </c>
      <c r="H5" s="352">
        <v>0</v>
      </c>
      <c r="I5" s="352">
        <v>0</v>
      </c>
      <c r="J5" s="352">
        <v>0</v>
      </c>
      <c r="K5" s="352">
        <v>0</v>
      </c>
      <c r="L5" s="352">
        <v>0</v>
      </c>
      <c r="M5" s="352">
        <v>0</v>
      </c>
      <c r="N5" s="352">
        <v>0</v>
      </c>
      <c r="O5" s="353">
        <v>286</v>
      </c>
      <c r="P5" s="89"/>
    </row>
    <row r="6" spans="1:16" ht="12.75">
      <c r="A6" s="216">
        <v>1972</v>
      </c>
      <c r="B6" s="217"/>
      <c r="C6" s="352">
        <v>0</v>
      </c>
      <c r="D6" s="352">
        <v>393.3</v>
      </c>
      <c r="E6" s="352">
        <v>0</v>
      </c>
      <c r="F6" s="352">
        <v>0</v>
      </c>
      <c r="G6" s="352">
        <v>0</v>
      </c>
      <c r="H6" s="352">
        <v>0</v>
      </c>
      <c r="I6" s="352">
        <v>0</v>
      </c>
      <c r="J6" s="352">
        <v>0</v>
      </c>
      <c r="K6" s="352">
        <v>0</v>
      </c>
      <c r="L6" s="352">
        <v>0</v>
      </c>
      <c r="M6" s="352">
        <v>0</v>
      </c>
      <c r="N6" s="352">
        <v>0</v>
      </c>
      <c r="O6" s="353">
        <v>393.3</v>
      </c>
      <c r="P6" s="89"/>
    </row>
    <row r="7" spans="1:16" ht="12.75">
      <c r="A7" s="216">
        <v>1973</v>
      </c>
      <c r="B7" s="217"/>
      <c r="C7" s="352">
        <v>0</v>
      </c>
      <c r="D7" s="352">
        <v>463.6</v>
      </c>
      <c r="E7" s="352">
        <v>0</v>
      </c>
      <c r="F7" s="352">
        <v>0</v>
      </c>
      <c r="G7" s="352">
        <v>0</v>
      </c>
      <c r="H7" s="352">
        <v>0</v>
      </c>
      <c r="I7" s="352">
        <v>0</v>
      </c>
      <c r="J7" s="352">
        <v>0</v>
      </c>
      <c r="K7" s="352">
        <v>0</v>
      </c>
      <c r="L7" s="352">
        <v>0</v>
      </c>
      <c r="M7" s="352">
        <v>0</v>
      </c>
      <c r="N7" s="352">
        <v>0</v>
      </c>
      <c r="O7" s="353">
        <v>463.6</v>
      </c>
      <c r="P7" s="89"/>
    </row>
    <row r="8" spans="1:16" ht="12.75">
      <c r="A8" s="216">
        <v>1974</v>
      </c>
      <c r="B8" s="217"/>
      <c r="C8" s="352">
        <v>0</v>
      </c>
      <c r="D8" s="352">
        <v>384.86149313015784</v>
      </c>
      <c r="E8" s="352">
        <v>0</v>
      </c>
      <c r="F8" s="352">
        <v>0</v>
      </c>
      <c r="G8" s="352">
        <v>0</v>
      </c>
      <c r="H8" s="352">
        <v>0</v>
      </c>
      <c r="I8" s="352">
        <v>0</v>
      </c>
      <c r="J8" s="352">
        <v>0</v>
      </c>
      <c r="K8" s="352">
        <v>0</v>
      </c>
      <c r="L8" s="352">
        <v>0</v>
      </c>
      <c r="M8" s="352">
        <v>0</v>
      </c>
      <c r="N8" s="352">
        <v>0</v>
      </c>
      <c r="O8" s="353">
        <v>384.86149313015784</v>
      </c>
      <c r="P8" s="89"/>
    </row>
    <row r="9" spans="1:16" ht="12.75">
      <c r="A9" s="216">
        <v>1975</v>
      </c>
      <c r="B9" s="217"/>
      <c r="C9" s="352">
        <v>0</v>
      </c>
      <c r="D9" s="352">
        <v>446.8074809992409</v>
      </c>
      <c r="E9" s="352">
        <v>0</v>
      </c>
      <c r="F9" s="352">
        <v>0</v>
      </c>
      <c r="G9" s="352">
        <v>0</v>
      </c>
      <c r="H9" s="352">
        <v>0</v>
      </c>
      <c r="I9" s="352">
        <v>0</v>
      </c>
      <c r="J9" s="352">
        <v>0</v>
      </c>
      <c r="K9" s="352">
        <v>0</v>
      </c>
      <c r="L9" s="352">
        <v>0</v>
      </c>
      <c r="M9" s="352">
        <v>0</v>
      </c>
      <c r="N9" s="352">
        <v>0</v>
      </c>
      <c r="O9" s="353">
        <v>446.8074809992409</v>
      </c>
      <c r="P9" s="89"/>
    </row>
    <row r="10" spans="1:16" ht="12.75">
      <c r="A10" s="216">
        <v>1976</v>
      </c>
      <c r="B10" s="217"/>
      <c r="C10" s="352">
        <v>0</v>
      </c>
      <c r="D10" s="352">
        <v>1299.4864613593445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J10" s="352">
        <v>0</v>
      </c>
      <c r="K10" s="352">
        <v>0</v>
      </c>
      <c r="L10" s="352">
        <v>0</v>
      </c>
      <c r="M10" s="352">
        <v>0</v>
      </c>
      <c r="N10" s="352">
        <v>0</v>
      </c>
      <c r="O10" s="353">
        <v>1299.4864613593445</v>
      </c>
      <c r="P10" s="89"/>
    </row>
    <row r="11" spans="1:16" ht="12.75">
      <c r="A11" s="216">
        <v>1977</v>
      </c>
      <c r="B11" s="217"/>
      <c r="C11" s="352">
        <v>0</v>
      </c>
      <c r="D11" s="352">
        <v>2081.052351614699</v>
      </c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  <c r="K11" s="352">
        <v>0</v>
      </c>
      <c r="L11" s="352">
        <v>0</v>
      </c>
      <c r="M11" s="352">
        <v>0</v>
      </c>
      <c r="N11" s="352">
        <v>0</v>
      </c>
      <c r="O11" s="353">
        <v>2081.052351614699</v>
      </c>
      <c r="P11" s="89"/>
    </row>
    <row r="12" spans="1:16" ht="12.75">
      <c r="A12" s="216">
        <v>1978</v>
      </c>
      <c r="B12" s="217"/>
      <c r="C12" s="352">
        <v>0</v>
      </c>
      <c r="D12" s="352">
        <v>1971.7761199668164</v>
      </c>
      <c r="E12" s="352">
        <v>0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  <c r="K12" s="352">
        <v>0</v>
      </c>
      <c r="L12" s="352">
        <v>0</v>
      </c>
      <c r="M12" s="352">
        <v>0</v>
      </c>
      <c r="N12" s="352">
        <v>0</v>
      </c>
      <c r="O12" s="353">
        <v>1971.7761199668164</v>
      </c>
      <c r="P12" s="89"/>
    </row>
    <row r="13" spans="1:16" ht="12.75">
      <c r="A13" s="216">
        <v>1979</v>
      </c>
      <c r="B13" s="217"/>
      <c r="C13" s="352">
        <v>263.95208153991194</v>
      </c>
      <c r="D13" s="352">
        <v>861.8079787019063</v>
      </c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  <c r="K13" s="352">
        <v>0</v>
      </c>
      <c r="L13" s="352">
        <v>0</v>
      </c>
      <c r="M13" s="352">
        <v>0</v>
      </c>
      <c r="N13" s="352">
        <v>0</v>
      </c>
      <c r="O13" s="353">
        <v>1125.7600602418183</v>
      </c>
      <c r="P13" s="89"/>
    </row>
    <row r="14" spans="1:16" ht="12.75">
      <c r="A14" s="216">
        <v>1980</v>
      </c>
      <c r="B14" s="217"/>
      <c r="C14" s="352">
        <v>601.7490911120536</v>
      </c>
      <c r="D14" s="352">
        <v>337.4699391867374</v>
      </c>
      <c r="E14" s="352">
        <v>0.0190502140103064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  <c r="K14" s="352">
        <v>0</v>
      </c>
      <c r="L14" s="352">
        <v>0</v>
      </c>
      <c r="M14" s="352">
        <v>0</v>
      </c>
      <c r="N14" s="352">
        <v>0</v>
      </c>
      <c r="O14" s="353">
        <v>939.2380805128014</v>
      </c>
      <c r="P14" s="89"/>
    </row>
    <row r="15" spans="1:16" ht="12.75">
      <c r="A15" s="216">
        <v>1981</v>
      </c>
      <c r="B15" s="217"/>
      <c r="C15" s="352">
        <v>853.9805581831679</v>
      </c>
      <c r="D15" s="352">
        <v>298.3858020581697</v>
      </c>
      <c r="E15" s="352">
        <v>0.9572422881303637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3">
        <v>1153.323602529468</v>
      </c>
      <c r="P15" s="354"/>
    </row>
    <row r="16" spans="1:16" ht="12.75">
      <c r="A16" s="216">
        <v>1982</v>
      </c>
      <c r="B16" s="217"/>
      <c r="C16" s="352">
        <v>1732.4023443384422</v>
      </c>
      <c r="D16" s="352">
        <v>343.6856671701766</v>
      </c>
      <c r="E16" s="352">
        <v>0.4186587994462655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0</v>
      </c>
      <c r="L16" s="352">
        <v>0</v>
      </c>
      <c r="M16" s="352">
        <v>0</v>
      </c>
      <c r="N16" s="352">
        <v>0</v>
      </c>
      <c r="O16" s="353">
        <v>2076.506670308065</v>
      </c>
      <c r="P16" s="89"/>
    </row>
    <row r="17" spans="1:16" ht="12.75">
      <c r="A17" s="216">
        <v>1983</v>
      </c>
      <c r="B17" s="217"/>
      <c r="C17" s="352">
        <v>1837.9911535849255</v>
      </c>
      <c r="D17" s="352">
        <v>390.0525510463214</v>
      </c>
      <c r="E17" s="352">
        <v>0.6129016187633168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3">
        <v>2228.65660625001</v>
      </c>
      <c r="P17" s="89"/>
    </row>
    <row r="18" spans="1:16" ht="12.75">
      <c r="A18" s="216">
        <v>1984</v>
      </c>
      <c r="B18" s="217"/>
      <c r="C18" s="352">
        <v>2414.6751822392193</v>
      </c>
      <c r="D18" s="352">
        <v>370.92842172168776</v>
      </c>
      <c r="E18" s="352">
        <v>15.399321581985834</v>
      </c>
      <c r="F18" s="352">
        <v>0</v>
      </c>
      <c r="G18" s="352">
        <v>1.823355026086119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3">
        <v>2802.826280568979</v>
      </c>
      <c r="P18" s="89"/>
    </row>
    <row r="19" spans="1:16" ht="12.75">
      <c r="A19" s="216">
        <v>1985</v>
      </c>
      <c r="B19" s="217"/>
      <c r="C19" s="352">
        <v>3118.973460937496</v>
      </c>
      <c r="D19" s="352">
        <v>386.56173502942266</v>
      </c>
      <c r="E19" s="352">
        <v>34.967846476197764</v>
      </c>
      <c r="F19" s="352">
        <v>0</v>
      </c>
      <c r="G19" s="352">
        <v>17.554779108908786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  <c r="M19" s="352">
        <v>0</v>
      </c>
      <c r="N19" s="352">
        <v>0</v>
      </c>
      <c r="O19" s="353">
        <v>3558.0578215520254</v>
      </c>
      <c r="P19" s="89"/>
    </row>
    <row r="20" spans="1:16" ht="12.75">
      <c r="A20" s="216">
        <v>1986</v>
      </c>
      <c r="B20" s="217"/>
      <c r="C20" s="352">
        <v>3768.869892578542</v>
      </c>
      <c r="D20" s="352">
        <v>480.7944761722081</v>
      </c>
      <c r="E20" s="352">
        <v>44.76739198243543</v>
      </c>
      <c r="F20" s="352">
        <v>0</v>
      </c>
      <c r="G20" s="352">
        <v>14.681515371796852</v>
      </c>
      <c r="H20" s="352">
        <v>0</v>
      </c>
      <c r="I20" s="352">
        <v>0</v>
      </c>
      <c r="J20" s="352">
        <v>0</v>
      </c>
      <c r="K20" s="352">
        <v>0</v>
      </c>
      <c r="L20" s="352">
        <v>0</v>
      </c>
      <c r="M20" s="352">
        <v>0</v>
      </c>
      <c r="N20" s="352">
        <v>0</v>
      </c>
      <c r="O20" s="353">
        <v>4309.113276104983</v>
      </c>
      <c r="P20" s="89"/>
    </row>
    <row r="21" spans="1:16" ht="12.75">
      <c r="A21" s="216">
        <v>1987</v>
      </c>
      <c r="B21" s="217"/>
      <c r="C21" s="352">
        <v>3649.744074954737</v>
      </c>
      <c r="D21" s="352">
        <v>415.45094619884696</v>
      </c>
      <c r="E21" s="352">
        <v>71.32816885605234</v>
      </c>
      <c r="F21" s="352">
        <v>0</v>
      </c>
      <c r="G21" s="352">
        <v>15.825867044890222</v>
      </c>
      <c r="H21" s="352">
        <v>0</v>
      </c>
      <c r="I21" s="352">
        <v>0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3">
        <v>4152.349057054526</v>
      </c>
      <c r="P21" s="89"/>
    </row>
    <row r="22" spans="1:16" ht="12.75">
      <c r="A22" s="216">
        <v>1988</v>
      </c>
      <c r="B22" s="217"/>
      <c r="C22" s="352">
        <v>3965.897890018724</v>
      </c>
      <c r="D22" s="352">
        <v>424.79473490151065</v>
      </c>
      <c r="E22" s="352">
        <v>82.89368847926256</v>
      </c>
      <c r="F22" s="352">
        <v>0</v>
      </c>
      <c r="G22" s="352">
        <v>16.087023503721976</v>
      </c>
      <c r="H22" s="352">
        <v>0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3">
        <v>4489.673336903219</v>
      </c>
      <c r="P22" s="89"/>
    </row>
    <row r="23" spans="1:16" ht="12.75">
      <c r="A23" s="216">
        <v>1989</v>
      </c>
      <c r="B23" s="217"/>
      <c r="C23" s="352">
        <v>4083.5686459894046</v>
      </c>
      <c r="D23" s="352">
        <v>425.6564425663692</v>
      </c>
      <c r="E23" s="352">
        <v>92.88837828021764</v>
      </c>
      <c r="F23" s="352">
        <v>0</v>
      </c>
      <c r="G23" s="352">
        <v>11.902398701526284</v>
      </c>
      <c r="H23" s="352">
        <v>0</v>
      </c>
      <c r="I23" s="352">
        <v>0</v>
      </c>
      <c r="J23" s="352">
        <v>0</v>
      </c>
      <c r="K23" s="352">
        <v>0</v>
      </c>
      <c r="L23" s="352">
        <v>0</v>
      </c>
      <c r="M23" s="352">
        <v>0</v>
      </c>
      <c r="N23" s="352">
        <v>0</v>
      </c>
      <c r="O23" s="353">
        <v>4614.015865537518</v>
      </c>
      <c r="P23" s="89"/>
    </row>
    <row r="24" spans="1:16" ht="12.75">
      <c r="A24" s="216">
        <v>1990</v>
      </c>
      <c r="B24" s="217"/>
      <c r="C24" s="352">
        <v>4024.442559824099</v>
      </c>
      <c r="D24" s="352">
        <v>456.01615658478113</v>
      </c>
      <c r="E24" s="352">
        <v>93.43871754239731</v>
      </c>
      <c r="F24" s="352">
        <v>0</v>
      </c>
      <c r="G24" s="352">
        <v>10.07463405914336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22.635750805689533</v>
      </c>
      <c r="O24" s="353">
        <v>4606.607818816111</v>
      </c>
      <c r="P24" s="89"/>
    </row>
    <row r="25" spans="1:16" ht="12.75">
      <c r="A25" s="216">
        <v>1991</v>
      </c>
      <c r="B25" s="217"/>
      <c r="C25" s="352">
        <v>4123.817348513048</v>
      </c>
      <c r="D25" s="352">
        <v>717.9686054541405</v>
      </c>
      <c r="E25" s="352">
        <v>115.32705853462332</v>
      </c>
      <c r="F25" s="352">
        <v>0</v>
      </c>
      <c r="G25" s="352">
        <v>8.018527809579755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97.53943829451092</v>
      </c>
      <c r="O25" s="353">
        <v>5062.670978605903</v>
      </c>
      <c r="P25" s="89"/>
    </row>
    <row r="26" spans="1:16" ht="12.75">
      <c r="A26" s="216">
        <v>1992</v>
      </c>
      <c r="B26" s="217"/>
      <c r="C26" s="352">
        <v>4413.082047593408</v>
      </c>
      <c r="D26" s="352">
        <v>706.6482754500817</v>
      </c>
      <c r="E26" s="352">
        <v>135.14152301677825</v>
      </c>
      <c r="F26" s="352">
        <v>0</v>
      </c>
      <c r="G26" s="352">
        <v>7.007973734418215</v>
      </c>
      <c r="H26" s="352">
        <v>0</v>
      </c>
      <c r="I26" s="352">
        <v>0</v>
      </c>
      <c r="J26" s="352">
        <v>0</v>
      </c>
      <c r="K26" s="352">
        <v>0</v>
      </c>
      <c r="L26" s="352">
        <v>0</v>
      </c>
      <c r="M26" s="352">
        <v>0</v>
      </c>
      <c r="N26" s="352">
        <v>78.13466528808063</v>
      </c>
      <c r="O26" s="353">
        <v>5340.014485082767</v>
      </c>
      <c r="P26" s="89"/>
    </row>
    <row r="27" spans="1:16" ht="12.75">
      <c r="A27" s="216">
        <v>1993</v>
      </c>
      <c r="B27" s="217"/>
      <c r="C27" s="352">
        <v>4213.759618920741</v>
      </c>
      <c r="D27" s="352">
        <v>701.5514045366884</v>
      </c>
      <c r="E27" s="352">
        <v>123.63547418612919</v>
      </c>
      <c r="F27" s="352">
        <v>0</v>
      </c>
      <c r="G27" s="352">
        <v>5.830258943114837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110.78933010299323</v>
      </c>
      <c r="O27" s="353">
        <v>5155.566086689667</v>
      </c>
      <c r="P27" s="89"/>
    </row>
    <row r="28" spans="1:16" ht="12.75">
      <c r="A28" s="216">
        <v>1994</v>
      </c>
      <c r="B28" s="217"/>
      <c r="C28" s="352">
        <v>3810.380270929756</v>
      </c>
      <c r="D28" s="352">
        <v>660.2323732228355</v>
      </c>
      <c r="E28" s="352">
        <v>170.9908381164098</v>
      </c>
      <c r="F28" s="352">
        <v>0</v>
      </c>
      <c r="G28" s="352">
        <v>11.375284221031915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97.23303187353645</v>
      </c>
      <c r="O28" s="353">
        <v>4750.211798363569</v>
      </c>
      <c r="P28" s="89"/>
    </row>
    <row r="29" spans="1:16" ht="12.75">
      <c r="A29" s="216">
        <v>1995</v>
      </c>
      <c r="B29" s="217"/>
      <c r="C29" s="352">
        <v>3541.5743019588626</v>
      </c>
      <c r="D29" s="352">
        <v>692.6569591361945</v>
      </c>
      <c r="E29" s="352">
        <v>184.92530604143832</v>
      </c>
      <c r="F29" s="352">
        <v>0</v>
      </c>
      <c r="G29" s="352">
        <v>3.708192791845071</v>
      </c>
      <c r="H29" s="352">
        <v>0</v>
      </c>
      <c r="I29" s="352">
        <v>0</v>
      </c>
      <c r="J29" s="352">
        <v>0</v>
      </c>
      <c r="K29" s="352">
        <v>0</v>
      </c>
      <c r="L29" s="352">
        <v>0</v>
      </c>
      <c r="M29" s="352">
        <v>0</v>
      </c>
      <c r="N29" s="352">
        <v>39.76379386638895</v>
      </c>
      <c r="O29" s="353">
        <v>4462.628553794731</v>
      </c>
      <c r="P29" s="89"/>
    </row>
    <row r="30" spans="1:16" ht="12.75">
      <c r="A30" s="216">
        <v>1996</v>
      </c>
      <c r="B30" s="217"/>
      <c r="C30" s="352">
        <v>3987.6468725158115</v>
      </c>
      <c r="D30" s="352">
        <v>734.0389600346598</v>
      </c>
      <c r="E30" s="352">
        <v>193.35263966778194</v>
      </c>
      <c r="F30" s="352">
        <v>0</v>
      </c>
      <c r="G30" s="352">
        <v>18.538529877965217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126.3820507560113</v>
      </c>
      <c r="O30" s="353">
        <v>5059.959052852229</v>
      </c>
      <c r="P30" s="89"/>
    </row>
    <row r="31" spans="1:16" ht="12.75">
      <c r="A31" s="216">
        <v>1997</v>
      </c>
      <c r="B31" s="217"/>
      <c r="C31" s="352">
        <v>4179.431910894518</v>
      </c>
      <c r="D31" s="352">
        <v>770.0246145943429</v>
      </c>
      <c r="E31" s="352">
        <v>194.41382596928548</v>
      </c>
      <c r="F31" s="352">
        <v>8.205262374547601</v>
      </c>
      <c r="G31" s="352">
        <v>30.66541137440496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204.56877765188477</v>
      </c>
      <c r="O31" s="353">
        <v>5387.309802858984</v>
      </c>
      <c r="P31" s="89"/>
    </row>
    <row r="32" spans="1:16" ht="12.75">
      <c r="A32" s="216">
        <v>1998</v>
      </c>
      <c r="B32" s="217"/>
      <c r="C32" s="352">
        <v>3517.1211582948467</v>
      </c>
      <c r="D32" s="352">
        <v>751.7347281546821</v>
      </c>
      <c r="E32" s="352">
        <v>201.3968582627221</v>
      </c>
      <c r="F32" s="352">
        <v>61.466821521342936</v>
      </c>
      <c r="G32" s="352">
        <v>49.41277059065851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196.38736365749511</v>
      </c>
      <c r="O32" s="353">
        <v>4777.519700481748</v>
      </c>
      <c r="P32" s="89"/>
    </row>
    <row r="33" spans="1:16" ht="12.75">
      <c r="A33" s="216">
        <v>1999</v>
      </c>
      <c r="B33" s="217"/>
      <c r="C33" s="352">
        <v>4242.523777721468</v>
      </c>
      <c r="D33" s="352">
        <v>808.5414974953337</v>
      </c>
      <c r="E33" s="352">
        <v>229.26223751163064</v>
      </c>
      <c r="F33" s="352">
        <v>0</v>
      </c>
      <c r="G33" s="352">
        <v>45.259123679618455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210.16212518519646</v>
      </c>
      <c r="O33" s="353">
        <v>5535.748761593248</v>
      </c>
      <c r="P33" s="89"/>
    </row>
    <row r="34" spans="1:16" ht="12.75">
      <c r="A34" s="216">
        <v>2000</v>
      </c>
      <c r="B34" s="217"/>
      <c r="C34" s="352">
        <v>4505.847889302364</v>
      </c>
      <c r="D34" s="352">
        <v>916.1831440988884</v>
      </c>
      <c r="E34" s="352">
        <v>207.94681141095128</v>
      </c>
      <c r="F34" s="352">
        <v>0</v>
      </c>
      <c r="G34" s="352">
        <v>42.28739968933333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245.08687113404523</v>
      </c>
      <c r="O34" s="353">
        <v>5917.352115635582</v>
      </c>
      <c r="P34" s="89"/>
    </row>
    <row r="35" spans="1:16" ht="12.75">
      <c r="A35" s="216">
        <v>2001</v>
      </c>
      <c r="B35" s="217"/>
      <c r="C35" s="352">
        <v>4696.9100864567645</v>
      </c>
      <c r="D35" s="352">
        <v>936.5318053753717</v>
      </c>
      <c r="E35" s="352">
        <v>208.79670933865893</v>
      </c>
      <c r="F35" s="352">
        <v>80.70534837588431</v>
      </c>
      <c r="G35" s="352">
        <v>35.94747362190745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292.88706688281684</v>
      </c>
      <c r="O35" s="353">
        <v>6251.778490051403</v>
      </c>
      <c r="P35" s="89"/>
    </row>
    <row r="36" spans="1:16" ht="12.75">
      <c r="A36" s="216">
        <v>2002</v>
      </c>
      <c r="B36" s="217"/>
      <c r="C36" s="352">
        <v>4271.287769274038</v>
      </c>
      <c r="D36" s="352">
        <v>930.9780010559314</v>
      </c>
      <c r="E36" s="352">
        <v>131.36239477327516</v>
      </c>
      <c r="F36" s="352">
        <v>252.4407323282483</v>
      </c>
      <c r="G36" s="352">
        <v>34.57049937938193</v>
      </c>
      <c r="H36" s="352">
        <v>0</v>
      </c>
      <c r="I36" s="352">
        <v>9.700571248430835</v>
      </c>
      <c r="J36" s="352">
        <v>0</v>
      </c>
      <c r="K36" s="352">
        <v>0</v>
      </c>
      <c r="L36" s="352">
        <v>0</v>
      </c>
      <c r="M36" s="352">
        <v>0</v>
      </c>
      <c r="N36" s="352">
        <v>308.2489332882136</v>
      </c>
      <c r="O36" s="353">
        <v>5938.588901347518</v>
      </c>
      <c r="P36" s="89"/>
    </row>
    <row r="37" spans="1:16" ht="12.75">
      <c r="A37" s="216">
        <v>2003</v>
      </c>
      <c r="B37" s="217"/>
      <c r="C37" s="352">
        <v>2875.3440583561833</v>
      </c>
      <c r="D37" s="352">
        <v>873.8875065898054</v>
      </c>
      <c r="E37" s="352">
        <v>152.9269530361738</v>
      </c>
      <c r="F37" s="352">
        <v>214.93100425608395</v>
      </c>
      <c r="G37" s="352">
        <v>23.51017603599149</v>
      </c>
      <c r="H37" s="352">
        <v>0</v>
      </c>
      <c r="I37" s="352">
        <v>35.24792605593083</v>
      </c>
      <c r="J37" s="352">
        <v>0</v>
      </c>
      <c r="K37" s="352">
        <v>0</v>
      </c>
      <c r="L37" s="352">
        <v>0</v>
      </c>
      <c r="M37" s="352">
        <v>0</v>
      </c>
      <c r="N37" s="352">
        <v>346.86366522486355</v>
      </c>
      <c r="O37" s="353">
        <v>4522.711289555033</v>
      </c>
      <c r="P37" s="89"/>
    </row>
    <row r="38" spans="1:16" ht="12.75">
      <c r="A38" s="216">
        <v>2004</v>
      </c>
      <c r="B38" s="217"/>
      <c r="C38" s="352">
        <v>2501.442266878723</v>
      </c>
      <c r="D38" s="352">
        <v>901.389759009926</v>
      </c>
      <c r="E38" s="352">
        <v>185.81426217451397</v>
      </c>
      <c r="F38" s="352">
        <v>203.24483958050212</v>
      </c>
      <c r="G38" s="352">
        <v>-7.325059782887569</v>
      </c>
      <c r="H38" s="352">
        <v>0</v>
      </c>
      <c r="I38" s="352">
        <v>82.00498341617512</v>
      </c>
      <c r="J38" s="352">
        <v>0</v>
      </c>
      <c r="K38" s="352">
        <v>0</v>
      </c>
      <c r="L38" s="352">
        <v>0</v>
      </c>
      <c r="M38" s="352">
        <v>0</v>
      </c>
      <c r="N38" s="352">
        <v>225.51796733778383</v>
      </c>
      <c r="O38" s="353">
        <v>4092.0890186147367</v>
      </c>
      <c r="P38" s="89"/>
    </row>
    <row r="39" spans="1:16" ht="12.75">
      <c r="A39" s="216">
        <v>2005</v>
      </c>
      <c r="B39" s="217"/>
      <c r="C39" s="352">
        <v>2204.8641440646747</v>
      </c>
      <c r="D39" s="352">
        <v>952.3731768830833</v>
      </c>
      <c r="E39" s="352">
        <v>214.22482818973475</v>
      </c>
      <c r="F39" s="352">
        <v>160.71749800811682</v>
      </c>
      <c r="G39" s="352">
        <v>6.571575593073567</v>
      </c>
      <c r="H39" s="352">
        <v>0</v>
      </c>
      <c r="I39" s="352">
        <v>157.37519457297074</v>
      </c>
      <c r="J39" s="352">
        <v>0</v>
      </c>
      <c r="K39" s="352">
        <v>0</v>
      </c>
      <c r="L39" s="352">
        <v>0</v>
      </c>
      <c r="M39" s="352">
        <v>0</v>
      </c>
      <c r="N39" s="352">
        <v>163.51337758257148</v>
      </c>
      <c r="O39" s="353">
        <v>3859.639794894226</v>
      </c>
      <c r="P39" s="89"/>
    </row>
    <row r="40" spans="1:16" ht="12.75">
      <c r="A40" s="216">
        <v>2006</v>
      </c>
      <c r="B40" s="217"/>
      <c r="C40" s="352">
        <v>2113.952755492296</v>
      </c>
      <c r="D40" s="352">
        <v>911.6349654174992</v>
      </c>
      <c r="E40" s="352">
        <v>170.41826036041994</v>
      </c>
      <c r="F40" s="352">
        <v>138.7148713636694</v>
      </c>
      <c r="G40" s="352">
        <v>0.19099679649635137</v>
      </c>
      <c r="H40" s="352">
        <v>24.7028587693147</v>
      </c>
      <c r="I40" s="352">
        <v>107.65610096044074</v>
      </c>
      <c r="J40" s="352">
        <v>339.73343512441573</v>
      </c>
      <c r="K40" s="352">
        <v>0</v>
      </c>
      <c r="L40" s="352">
        <v>0</v>
      </c>
      <c r="M40" s="352">
        <v>0</v>
      </c>
      <c r="N40" s="352">
        <v>133.89787481197033</v>
      </c>
      <c r="O40" s="353">
        <v>3940.9021190965223</v>
      </c>
      <c r="P40" s="89"/>
    </row>
    <row r="41" spans="1:16" ht="12.75">
      <c r="A41" s="216">
        <v>2007</v>
      </c>
      <c r="B41" s="217"/>
      <c r="C41" s="352">
        <v>1270.0777939246702</v>
      </c>
      <c r="D41" s="352">
        <v>759.1907377981693</v>
      </c>
      <c r="E41" s="352">
        <v>131.54407114245848</v>
      </c>
      <c r="F41" s="352">
        <v>129.1563785479434</v>
      </c>
      <c r="G41" s="352">
        <v>0.7663669056822333</v>
      </c>
      <c r="H41" s="352">
        <v>122.7894801471827</v>
      </c>
      <c r="I41" s="352">
        <v>64.63665314223445</v>
      </c>
      <c r="J41" s="352">
        <v>1682.5248973444764</v>
      </c>
      <c r="K41" s="352">
        <v>0</v>
      </c>
      <c r="L41" s="352">
        <v>0</v>
      </c>
      <c r="M41" s="352">
        <v>0</v>
      </c>
      <c r="N41" s="352">
        <v>86.47663824552377</v>
      </c>
      <c r="O41" s="353">
        <v>4247.163017198341</v>
      </c>
      <c r="P41" s="355"/>
    </row>
    <row r="42" spans="1:16" ht="12.75">
      <c r="A42" s="216">
        <v>2008</v>
      </c>
      <c r="B42" s="217"/>
      <c r="C42" s="352">
        <v>1207.4213394147325</v>
      </c>
      <c r="D42" s="352">
        <v>612.625704829687</v>
      </c>
      <c r="E42" s="352">
        <v>127.15430845447182</v>
      </c>
      <c r="F42" s="352">
        <v>127.61310935424798</v>
      </c>
      <c r="G42" s="352">
        <v>8.734953316169495</v>
      </c>
      <c r="H42" s="352">
        <v>116.85362440758067</v>
      </c>
      <c r="I42" s="352">
        <v>43.909862118093386</v>
      </c>
      <c r="J42" s="352">
        <v>1700.87777457109</v>
      </c>
      <c r="K42" s="352">
        <v>0</v>
      </c>
      <c r="L42" s="352">
        <v>0</v>
      </c>
      <c r="M42" s="352">
        <v>0</v>
      </c>
      <c r="N42" s="352">
        <v>27.887964149235803</v>
      </c>
      <c r="O42" s="353">
        <v>3973.078640615309</v>
      </c>
      <c r="P42" s="89"/>
    </row>
    <row r="43" spans="1:16" ht="13.5" thickBot="1">
      <c r="A43" s="356">
        <v>2009</v>
      </c>
      <c r="B43" s="357"/>
      <c r="C43" s="358">
        <v>1318.656109232043</v>
      </c>
      <c r="D43" s="358">
        <v>571.7160766913862</v>
      </c>
      <c r="E43" s="358">
        <v>156.05252575808998</v>
      </c>
      <c r="F43" s="358">
        <v>143.8431897906846</v>
      </c>
      <c r="G43" s="358">
        <v>6.949988408444533</v>
      </c>
      <c r="H43" s="358">
        <v>187.37294170074725</v>
      </c>
      <c r="I43" s="358">
        <v>31.756540778009807</v>
      </c>
      <c r="J43" s="358">
        <v>1663.7639842240396</v>
      </c>
      <c r="K43" s="358">
        <v>0</v>
      </c>
      <c r="L43" s="358">
        <v>0</v>
      </c>
      <c r="M43" s="358">
        <v>18.107533711002773</v>
      </c>
      <c r="N43" s="358">
        <v>0.00163949290093345</v>
      </c>
      <c r="O43" s="359">
        <v>4098.2172508015465</v>
      </c>
      <c r="P43" s="89"/>
    </row>
    <row r="44" spans="1:16" ht="12.75">
      <c r="A44" s="80"/>
      <c r="B44" s="80"/>
      <c r="C44" s="360"/>
      <c r="D44" s="360"/>
      <c r="E44" s="361"/>
      <c r="F44" s="362"/>
      <c r="G44" s="362"/>
      <c r="H44" s="361"/>
      <c r="I44" s="363"/>
      <c r="J44" s="363"/>
      <c r="K44" s="364"/>
      <c r="L44" s="364"/>
      <c r="M44" s="364"/>
      <c r="N44" s="362"/>
      <c r="O44" s="362"/>
      <c r="P44" s="89"/>
    </row>
    <row r="45" spans="1:16" ht="12.75">
      <c r="A45" s="88" t="s">
        <v>15</v>
      </c>
      <c r="B45" s="88"/>
      <c r="C45" s="71"/>
      <c r="D45" s="71"/>
      <c r="E45" s="71"/>
      <c r="F45" s="71"/>
      <c r="G45" s="71"/>
      <c r="H45" s="71"/>
      <c r="I45" s="89"/>
      <c r="J45" s="89"/>
      <c r="K45" s="89"/>
      <c r="L45" s="89"/>
      <c r="M45" s="89"/>
      <c r="N45" s="89"/>
      <c r="O45" s="89"/>
      <c r="P45" s="89"/>
    </row>
    <row r="46" spans="1:16" ht="14.25">
      <c r="A46" s="90" t="s">
        <v>258</v>
      </c>
      <c r="B46" s="90"/>
      <c r="C46" s="71"/>
      <c r="D46" s="71"/>
      <c r="E46" s="71"/>
      <c r="F46" s="71"/>
      <c r="G46" s="71"/>
      <c r="H46" s="71"/>
      <c r="I46" s="89"/>
      <c r="J46" s="89"/>
      <c r="K46" s="89"/>
      <c r="L46" s="89"/>
      <c r="M46" s="89"/>
      <c r="N46" s="89"/>
      <c r="O46" s="89"/>
      <c r="P46" s="89"/>
    </row>
    <row r="47" spans="1:16" ht="14.25">
      <c r="A47" s="90" t="s">
        <v>85</v>
      </c>
      <c r="B47" s="90"/>
      <c r="C47" s="71"/>
      <c r="D47" s="71"/>
      <c r="E47" s="71"/>
      <c r="F47" s="71"/>
      <c r="G47" s="71"/>
      <c r="H47" s="71"/>
      <c r="I47" s="89"/>
      <c r="J47" s="89"/>
      <c r="K47" s="89"/>
      <c r="L47" s="89"/>
      <c r="M47" s="89"/>
      <c r="N47" s="89"/>
      <c r="O47" s="89"/>
      <c r="P47" s="89"/>
    </row>
    <row r="48" spans="1:16" ht="14.25">
      <c r="A48" s="90" t="s">
        <v>86</v>
      </c>
      <c r="B48" s="90"/>
      <c r="C48" s="71"/>
      <c r="D48" s="71"/>
      <c r="E48" s="71"/>
      <c r="F48" s="71"/>
      <c r="G48" s="71"/>
      <c r="H48" s="71"/>
      <c r="I48" s="89"/>
      <c r="J48" s="89"/>
      <c r="K48" s="89"/>
      <c r="L48" s="89"/>
      <c r="M48" s="89"/>
      <c r="N48" s="89"/>
      <c r="O48" s="89"/>
      <c r="P48" s="89"/>
    </row>
    <row r="49" spans="1:16" ht="14.25">
      <c r="A49" s="90" t="s">
        <v>87</v>
      </c>
      <c r="B49" s="90"/>
      <c r="C49" s="71"/>
      <c r="D49" s="71"/>
      <c r="E49" s="71"/>
      <c r="F49" s="71"/>
      <c r="G49" s="71"/>
      <c r="H49" s="71"/>
      <c r="I49" s="89"/>
      <c r="J49" s="89"/>
      <c r="K49" s="89"/>
      <c r="L49" s="89"/>
      <c r="M49" s="89"/>
      <c r="N49" s="89"/>
      <c r="O49" s="89"/>
      <c r="P49" s="89"/>
    </row>
    <row r="50" spans="1:16" ht="14.25">
      <c r="A50" s="90" t="s">
        <v>259</v>
      </c>
      <c r="B50" s="90"/>
      <c r="C50" s="71"/>
      <c r="D50" s="71"/>
      <c r="E50" s="71"/>
      <c r="F50" s="71"/>
      <c r="G50" s="71"/>
      <c r="H50" s="71"/>
      <c r="I50" s="89"/>
      <c r="J50" s="89"/>
      <c r="K50" s="89"/>
      <c r="L50" s="89"/>
      <c r="M50" s="89"/>
      <c r="N50" s="89"/>
      <c r="O50" s="89"/>
      <c r="P50" s="89"/>
    </row>
    <row r="51" spans="1:16" ht="14.25">
      <c r="A51" s="90" t="s">
        <v>88</v>
      </c>
      <c r="B51" s="90"/>
      <c r="C51" s="71"/>
      <c r="D51" s="71"/>
      <c r="E51" s="71"/>
      <c r="F51" s="71"/>
      <c r="G51" s="71"/>
      <c r="H51" s="71"/>
      <c r="I51" s="89"/>
      <c r="J51" s="89"/>
      <c r="K51" s="89"/>
      <c r="L51" s="89"/>
      <c r="M51" s="89"/>
      <c r="N51" s="89"/>
      <c r="O51" s="89"/>
      <c r="P51" s="89"/>
    </row>
    <row r="52" spans="1:16" ht="14.25">
      <c r="A52" s="90" t="s">
        <v>20</v>
      </c>
      <c r="B52" s="90"/>
      <c r="C52" s="71"/>
      <c r="D52" s="71"/>
      <c r="E52" s="71"/>
      <c r="F52" s="71"/>
      <c r="G52" s="71"/>
      <c r="H52" s="71"/>
      <c r="I52" s="89"/>
      <c r="J52" s="89"/>
      <c r="K52" s="89"/>
      <c r="L52" s="89"/>
      <c r="M52" s="89"/>
      <c r="N52" s="89"/>
      <c r="O52" s="89"/>
      <c r="P52" s="89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">
      <selection activeCell="N44" sqref="N44"/>
    </sheetView>
  </sheetViews>
  <sheetFormatPr defaultColWidth="9.140625" defaultRowHeight="12.75"/>
  <sheetData>
    <row r="1" spans="1:15" ht="12.75">
      <c r="A1" s="218" t="s">
        <v>89</v>
      </c>
      <c r="B1" s="218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3.5" thickBot="1">
      <c r="A2" s="72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41.25">
      <c r="A3" s="388" t="s">
        <v>1</v>
      </c>
      <c r="B3" s="389"/>
      <c r="C3" s="213" t="s">
        <v>2</v>
      </c>
      <c r="D3" s="213" t="s">
        <v>3</v>
      </c>
      <c r="E3" s="213" t="s">
        <v>4</v>
      </c>
      <c r="F3" s="213" t="s">
        <v>5</v>
      </c>
      <c r="G3" s="213" t="s">
        <v>90</v>
      </c>
      <c r="H3" s="213" t="s">
        <v>80</v>
      </c>
      <c r="I3" s="213" t="s">
        <v>91</v>
      </c>
      <c r="J3" s="213" t="s">
        <v>9</v>
      </c>
      <c r="K3" s="214" t="s">
        <v>92</v>
      </c>
      <c r="L3" s="214" t="s">
        <v>93</v>
      </c>
      <c r="M3" s="214" t="s">
        <v>12</v>
      </c>
      <c r="N3" s="213" t="s">
        <v>94</v>
      </c>
      <c r="O3" s="215" t="s">
        <v>14</v>
      </c>
    </row>
    <row r="4" spans="1:15" ht="12.75">
      <c r="A4" s="73">
        <v>1970</v>
      </c>
      <c r="B4" s="74"/>
      <c r="C4" s="219">
        <v>0</v>
      </c>
      <c r="D4" s="219">
        <v>5.3007364699999995</v>
      </c>
      <c r="E4" s="219">
        <v>0</v>
      </c>
      <c r="F4" s="219">
        <v>0</v>
      </c>
      <c r="G4" s="219">
        <v>0</v>
      </c>
      <c r="H4" s="219">
        <v>0</v>
      </c>
      <c r="I4" s="219">
        <v>0</v>
      </c>
      <c r="J4" s="219">
        <v>0</v>
      </c>
      <c r="K4" s="219">
        <v>0</v>
      </c>
      <c r="L4" s="219">
        <v>0</v>
      </c>
      <c r="M4" s="219">
        <v>0</v>
      </c>
      <c r="N4" s="219">
        <v>0</v>
      </c>
      <c r="O4" s="220">
        <v>5.3007364699999995</v>
      </c>
    </row>
    <row r="5" spans="1:15" ht="12.75">
      <c r="A5" s="73">
        <v>1971</v>
      </c>
      <c r="B5" s="74"/>
      <c r="C5" s="219">
        <v>0</v>
      </c>
      <c r="D5" s="219">
        <v>10.100004199999999</v>
      </c>
      <c r="E5" s="219">
        <v>0</v>
      </c>
      <c r="F5" s="219">
        <v>0</v>
      </c>
      <c r="G5" s="219">
        <v>0</v>
      </c>
      <c r="H5" s="219">
        <v>0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20">
        <v>10.100004199999999</v>
      </c>
    </row>
    <row r="6" spans="1:15" ht="12.75">
      <c r="A6" s="73">
        <v>1972</v>
      </c>
      <c r="B6" s="74"/>
      <c r="C6" s="219">
        <v>0</v>
      </c>
      <c r="D6" s="219">
        <v>13.889271509999999</v>
      </c>
      <c r="E6" s="219">
        <v>0</v>
      </c>
      <c r="F6" s="219">
        <v>0</v>
      </c>
      <c r="G6" s="219">
        <v>0</v>
      </c>
      <c r="H6" s="219">
        <v>0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20">
        <v>13.889271509999999</v>
      </c>
    </row>
    <row r="7" spans="1:15" ht="12.75">
      <c r="A7" s="73">
        <v>1973</v>
      </c>
      <c r="B7" s="74"/>
      <c r="C7" s="219">
        <v>0</v>
      </c>
      <c r="D7" s="219">
        <v>16.37189492</v>
      </c>
      <c r="E7" s="219">
        <v>0</v>
      </c>
      <c r="F7" s="219">
        <v>0</v>
      </c>
      <c r="G7" s="219">
        <v>0</v>
      </c>
      <c r="H7" s="219">
        <v>0</v>
      </c>
      <c r="I7" s="219">
        <v>0</v>
      </c>
      <c r="J7" s="219">
        <v>0</v>
      </c>
      <c r="K7" s="219">
        <v>0</v>
      </c>
      <c r="L7" s="219">
        <v>0</v>
      </c>
      <c r="M7" s="219">
        <v>0</v>
      </c>
      <c r="N7" s="219">
        <v>0</v>
      </c>
      <c r="O7" s="220">
        <v>16.37189492</v>
      </c>
    </row>
    <row r="8" spans="1:15" ht="12.75">
      <c r="A8" s="77">
        <v>1974</v>
      </c>
      <c r="B8" s="78"/>
      <c r="C8" s="219">
        <v>0</v>
      </c>
      <c r="D8" s="219">
        <v>13.591268171443584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20">
        <v>13.591268171443584</v>
      </c>
    </row>
    <row r="9" spans="1:15" ht="12.75">
      <c r="A9" s="77">
        <v>1975</v>
      </c>
      <c r="B9" s="78"/>
      <c r="C9" s="219">
        <v>0</v>
      </c>
      <c r="D9" s="219">
        <v>15.778872149243892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20">
        <v>15.778872149243892</v>
      </c>
    </row>
    <row r="10" spans="1:15" ht="12.75">
      <c r="A10" s="77">
        <v>1976</v>
      </c>
      <c r="B10" s="78"/>
      <c r="C10" s="219">
        <v>0</v>
      </c>
      <c r="D10" s="219">
        <v>45.89097453696684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19">
        <v>0</v>
      </c>
      <c r="O10" s="220">
        <v>45.89097453696684</v>
      </c>
    </row>
    <row r="11" spans="1:15" ht="12.75">
      <c r="A11" s="77">
        <v>1977</v>
      </c>
      <c r="B11" s="78"/>
      <c r="C11" s="219">
        <v>0</v>
      </c>
      <c r="D11" s="219">
        <v>73.4917394815676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219">
        <v>0</v>
      </c>
      <c r="O11" s="220">
        <v>73.4917394815676</v>
      </c>
    </row>
    <row r="12" spans="1:15" ht="12.75">
      <c r="A12" s="77">
        <v>1978</v>
      </c>
      <c r="B12" s="78"/>
      <c r="C12" s="219">
        <v>0</v>
      </c>
      <c r="D12" s="219">
        <v>69.63268214379212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  <c r="N12" s="219">
        <v>0</v>
      </c>
      <c r="O12" s="220">
        <v>69.63268214379212</v>
      </c>
    </row>
    <row r="13" spans="1:15" ht="12.75">
      <c r="A13" s="77">
        <v>1979</v>
      </c>
      <c r="B13" s="78"/>
      <c r="C13" s="219">
        <v>9.321388573957528</v>
      </c>
      <c r="D13" s="219">
        <v>30.43449022546421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0</v>
      </c>
      <c r="O13" s="220">
        <v>39.75587879942174</v>
      </c>
    </row>
    <row r="14" spans="1:15" ht="12.75">
      <c r="A14" s="77">
        <v>1980</v>
      </c>
      <c r="B14" s="78"/>
      <c r="C14" s="219">
        <v>21.25058862789484</v>
      </c>
      <c r="D14" s="219">
        <v>11.917649661397874</v>
      </c>
      <c r="E14" s="219">
        <v>0.0006727525927097674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20">
        <v>33.16891104188542</v>
      </c>
    </row>
    <row r="15" spans="1:15" ht="12.75">
      <c r="A15" s="77">
        <v>1981</v>
      </c>
      <c r="B15" s="78"/>
      <c r="C15" s="219">
        <v>30.158067218071118</v>
      </c>
      <c r="D15" s="219">
        <v>10.537405083943645</v>
      </c>
      <c r="E15" s="219">
        <v>0.033804724232637355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20">
        <v>40.7292770262474</v>
      </c>
    </row>
    <row r="16" spans="1:15" ht="12.75">
      <c r="A16" s="77">
        <v>1982</v>
      </c>
      <c r="B16" s="78"/>
      <c r="C16" s="219">
        <v>61.17926906960878</v>
      </c>
      <c r="D16" s="219">
        <v>12.137156230414634</v>
      </c>
      <c r="E16" s="219">
        <v>0.01478480990480503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20">
        <v>73.33121010992822</v>
      </c>
    </row>
    <row r="17" spans="1:15" ht="12.75">
      <c r="A17" s="77">
        <v>1983</v>
      </c>
      <c r="B17" s="78"/>
      <c r="C17" s="219">
        <v>64.90810619150557</v>
      </c>
      <c r="D17" s="219">
        <v>13.774588824435526</v>
      </c>
      <c r="E17" s="219">
        <v>0.021644436796140903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20">
        <v>78.70433945273723</v>
      </c>
    </row>
    <row r="18" spans="1:15" ht="12.75">
      <c r="A18" s="77">
        <v>1984</v>
      </c>
      <c r="B18" s="78"/>
      <c r="C18" s="219">
        <v>85.27352965822335</v>
      </c>
      <c r="D18" s="219">
        <v>13.099225934574886</v>
      </c>
      <c r="E18" s="219">
        <v>0.5438224218713551</v>
      </c>
      <c r="F18" s="219">
        <v>0</v>
      </c>
      <c r="G18" s="219">
        <v>0.06439123573972347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20">
        <v>98.98096925040932</v>
      </c>
    </row>
    <row r="19" spans="1:15" ht="12.75">
      <c r="A19" s="77">
        <v>1985</v>
      </c>
      <c r="B19" s="78"/>
      <c r="C19" s="219">
        <v>110.14561208096939</v>
      </c>
      <c r="D19" s="219">
        <v>13.651311704043552</v>
      </c>
      <c r="E19" s="219">
        <v>1.234879007952981</v>
      </c>
      <c r="F19" s="219">
        <v>0</v>
      </c>
      <c r="G19" s="219">
        <v>0.619941757797381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20">
        <v>125.6517445507633</v>
      </c>
    </row>
    <row r="20" spans="1:15" ht="12.75">
      <c r="A20" s="77">
        <v>1986</v>
      </c>
      <c r="B20" s="78"/>
      <c r="C20" s="219">
        <v>133.09650959544342</v>
      </c>
      <c r="D20" s="219">
        <v>16.979112687678676</v>
      </c>
      <c r="E20" s="219">
        <v>1.5809470176421123</v>
      </c>
      <c r="F20" s="219">
        <v>0</v>
      </c>
      <c r="G20" s="219">
        <v>0.5184733109003943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20">
        <v>152.17504261166462</v>
      </c>
    </row>
    <row r="21" spans="1:15" ht="12.75">
      <c r="A21" s="77">
        <v>1987</v>
      </c>
      <c r="B21" s="78"/>
      <c r="C21" s="219">
        <v>128.88961708380404</v>
      </c>
      <c r="D21" s="219">
        <v>14.67152552972842</v>
      </c>
      <c r="E21" s="219">
        <v>2.5189328847008317</v>
      </c>
      <c r="F21" s="219">
        <v>0</v>
      </c>
      <c r="G21" s="219">
        <v>0.5588857469301847</v>
      </c>
      <c r="H21" s="219">
        <v>0</v>
      </c>
      <c r="I21" s="219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0</v>
      </c>
      <c r="O21" s="220">
        <v>146.63896124516347</v>
      </c>
    </row>
    <row r="22" spans="1:15" ht="12.75">
      <c r="A22" s="77">
        <v>1988</v>
      </c>
      <c r="B22" s="78"/>
      <c r="C22" s="219">
        <v>140.05449421664423</v>
      </c>
      <c r="D22" s="219">
        <v>15.001498624626377</v>
      </c>
      <c r="E22" s="219">
        <v>2.9273657405386135</v>
      </c>
      <c r="F22" s="219">
        <v>0</v>
      </c>
      <c r="G22" s="219">
        <v>0.5681084089268904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20">
        <v>158.5514669907361</v>
      </c>
    </row>
    <row r="23" spans="1:15" ht="12.75">
      <c r="A23" s="77">
        <v>1989</v>
      </c>
      <c r="B23" s="78"/>
      <c r="C23" s="219">
        <v>144.21000166252202</v>
      </c>
      <c r="D23" s="219">
        <v>15.031929572298557</v>
      </c>
      <c r="E23" s="219">
        <v>3.2803252124524014</v>
      </c>
      <c r="F23" s="219">
        <v>0</v>
      </c>
      <c r="G23" s="219">
        <v>0.42032963942479024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>
        <v>0</v>
      </c>
      <c r="O23" s="220">
        <v>162.9425860866978</v>
      </c>
    </row>
    <row r="24" spans="1:15" ht="12.75">
      <c r="A24" s="77">
        <v>1990</v>
      </c>
      <c r="B24" s="78"/>
      <c r="C24" s="219">
        <v>142.1219816674201</v>
      </c>
      <c r="D24" s="219">
        <v>16.10407376494457</v>
      </c>
      <c r="E24" s="219">
        <v>3.299760278394498</v>
      </c>
      <c r="F24" s="219">
        <v>0</v>
      </c>
      <c r="G24" s="219">
        <v>0.35578267940843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0.7993747489776841</v>
      </c>
      <c r="O24" s="220">
        <v>162.6809731391453</v>
      </c>
    </row>
    <row r="25" spans="1:15" ht="12.75">
      <c r="A25" s="77">
        <v>1991</v>
      </c>
      <c r="B25" s="78"/>
      <c r="C25" s="219">
        <v>145.63137251753375</v>
      </c>
      <c r="D25" s="219">
        <v>25.354845911031333</v>
      </c>
      <c r="E25" s="219">
        <v>4.072740474032662</v>
      </c>
      <c r="F25" s="219">
        <v>0</v>
      </c>
      <c r="G25" s="219">
        <v>0.2831719040369661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3.4445760015391644</v>
      </c>
      <c r="O25" s="220">
        <v>178.78670680817388</v>
      </c>
    </row>
    <row r="26" spans="1:15" ht="12.75">
      <c r="A26" s="77">
        <v>1992</v>
      </c>
      <c r="B26" s="78"/>
      <c r="C26" s="219">
        <v>155.8466685861469</v>
      </c>
      <c r="D26" s="219">
        <v>24.955071853036998</v>
      </c>
      <c r="E26" s="219">
        <v>4.772482342880618</v>
      </c>
      <c r="F26" s="219">
        <v>0</v>
      </c>
      <c r="G26" s="219">
        <v>0.24748449003885892</v>
      </c>
      <c r="H26" s="219">
        <v>0</v>
      </c>
      <c r="I26" s="219">
        <v>0</v>
      </c>
      <c r="J26" s="219">
        <v>0</v>
      </c>
      <c r="K26" s="219">
        <v>0</v>
      </c>
      <c r="L26" s="219">
        <v>0</v>
      </c>
      <c r="M26" s="219">
        <v>0</v>
      </c>
      <c r="N26" s="219">
        <v>2.759302264248981</v>
      </c>
      <c r="O26" s="220">
        <v>188.58100953635238</v>
      </c>
    </row>
    <row r="27" spans="1:15" ht="12.75">
      <c r="A27" s="77">
        <v>1993</v>
      </c>
      <c r="B27" s="78"/>
      <c r="C27" s="219">
        <v>148.80765681430026</v>
      </c>
      <c r="D27" s="219">
        <v>24.77507738579179</v>
      </c>
      <c r="E27" s="219">
        <v>4.366149680240896</v>
      </c>
      <c r="F27" s="219">
        <v>0</v>
      </c>
      <c r="G27" s="219">
        <v>0.2058938454984175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v>3.912491955788175</v>
      </c>
      <c r="O27" s="220">
        <v>182.06726968161956</v>
      </c>
    </row>
    <row r="28" spans="1:15" ht="12.75">
      <c r="A28" s="77">
        <v>1994</v>
      </c>
      <c r="B28" s="78"/>
      <c r="C28" s="219">
        <v>134.56243615380305</v>
      </c>
      <c r="D28" s="219">
        <v>23.315908190652465</v>
      </c>
      <c r="E28" s="219">
        <v>6.038490150829577</v>
      </c>
      <c r="F28" s="219">
        <v>0</v>
      </c>
      <c r="G28" s="219">
        <v>0.40171474968047577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3.433755350704377</v>
      </c>
      <c r="O28" s="220">
        <v>167.75230459566993</v>
      </c>
    </row>
    <row r="29" spans="1:15" ht="12.75">
      <c r="A29" s="77">
        <v>1995</v>
      </c>
      <c r="B29" s="78"/>
      <c r="C29" s="219">
        <v>125.06963400138663</v>
      </c>
      <c r="D29" s="219">
        <v>24.460972714806964</v>
      </c>
      <c r="E29" s="219">
        <v>6.530581705261581</v>
      </c>
      <c r="F29" s="219">
        <v>0</v>
      </c>
      <c r="G29" s="219">
        <v>0.13095371598617112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1.404246451253366</v>
      </c>
      <c r="O29" s="220">
        <v>157.59638858869477</v>
      </c>
    </row>
    <row r="30" spans="1:15" ht="12.75">
      <c r="A30" s="77">
        <v>1996</v>
      </c>
      <c r="B30" s="78"/>
      <c r="C30" s="219">
        <v>140.82255300883412</v>
      </c>
      <c r="D30" s="219">
        <v>25.922365661936</v>
      </c>
      <c r="E30" s="219">
        <v>6.828190464075819</v>
      </c>
      <c r="F30" s="219">
        <v>0</v>
      </c>
      <c r="G30" s="219">
        <v>0.6546826210813782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4.463144207833312</v>
      </c>
      <c r="O30" s="220">
        <v>178.6909359637606</v>
      </c>
    </row>
    <row r="31" spans="1:15" ht="12.75">
      <c r="A31" s="77">
        <v>1997</v>
      </c>
      <c r="B31" s="78"/>
      <c r="C31" s="219">
        <v>147.59538410366665</v>
      </c>
      <c r="D31" s="219">
        <v>27.19318825701484</v>
      </c>
      <c r="E31" s="219">
        <v>6.865665939957526</v>
      </c>
      <c r="F31" s="219">
        <v>0.2897663791784362</v>
      </c>
      <c r="G31" s="219">
        <v>1.0829398030636987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7.224285012143015</v>
      </c>
      <c r="O31" s="220">
        <v>190.25122949502415</v>
      </c>
    </row>
    <row r="32" spans="1:15" ht="12.75">
      <c r="A32" s="77">
        <v>1998</v>
      </c>
      <c r="B32" s="78"/>
      <c r="C32" s="219">
        <v>124.20607856883501</v>
      </c>
      <c r="D32" s="219">
        <v>26.54728640436415</v>
      </c>
      <c r="E32" s="219">
        <v>7.112269630490552</v>
      </c>
      <c r="F32" s="219">
        <v>2.170682361979769</v>
      </c>
      <c r="G32" s="219">
        <v>1.744997169577928</v>
      </c>
      <c r="H32" s="219">
        <v>0</v>
      </c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6.935360831355342</v>
      </c>
      <c r="O32" s="220">
        <v>168.7166749666028</v>
      </c>
    </row>
    <row r="33" spans="1:15" ht="12.75">
      <c r="A33" s="77">
        <v>1999</v>
      </c>
      <c r="B33" s="78"/>
      <c r="C33" s="219">
        <v>149.8234544531003</v>
      </c>
      <c r="D33" s="219">
        <v>28.55340042159846</v>
      </c>
      <c r="E33" s="219">
        <v>8.096327139051983</v>
      </c>
      <c r="F33" s="219">
        <v>0</v>
      </c>
      <c r="G33" s="219">
        <v>1.5983123750086217</v>
      </c>
      <c r="H33" s="219">
        <v>0</v>
      </c>
      <c r="I33" s="219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v>7.421812402277657</v>
      </c>
      <c r="O33" s="220">
        <v>195.49330679103704</v>
      </c>
    </row>
    <row r="34" spans="1:15" ht="12.75">
      <c r="A34" s="77">
        <v>2000</v>
      </c>
      <c r="B34" s="78"/>
      <c r="C34" s="219">
        <v>159.12266645634617</v>
      </c>
      <c r="D34" s="219">
        <v>32.35473287890901</v>
      </c>
      <c r="E34" s="219">
        <v>7.3435792609343205</v>
      </c>
      <c r="F34" s="219">
        <v>0</v>
      </c>
      <c r="G34" s="219">
        <v>1.4933668338088995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8.655169328037466</v>
      </c>
      <c r="O34" s="220">
        <v>208.96951475803587</v>
      </c>
    </row>
    <row r="35" spans="1:15" ht="12.75">
      <c r="A35" s="77">
        <v>2001</v>
      </c>
      <c r="B35" s="78"/>
      <c r="C35" s="219">
        <v>165.8699706301947</v>
      </c>
      <c r="D35" s="219">
        <v>33.07333974728964</v>
      </c>
      <c r="E35" s="219">
        <v>7.373593151281938</v>
      </c>
      <c r="F35" s="219">
        <v>2.8500851662898414</v>
      </c>
      <c r="G35" s="219">
        <v>1.2694742467155748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10.343218900846612</v>
      </c>
      <c r="O35" s="220">
        <v>220.7796818426183</v>
      </c>
    </row>
    <row r="36" spans="1:15" ht="12.75">
      <c r="A36" s="77">
        <v>2002</v>
      </c>
      <c r="B36" s="78"/>
      <c r="C36" s="219">
        <v>150.83924618558186</v>
      </c>
      <c r="D36" s="219">
        <v>32.8772088138899</v>
      </c>
      <c r="E36" s="219">
        <v>4.63902356269978</v>
      </c>
      <c r="F36" s="219">
        <v>8.914868729952389</v>
      </c>
      <c r="G36" s="219">
        <v>1.2208468144330589</v>
      </c>
      <c r="H36" s="219">
        <v>0</v>
      </c>
      <c r="I36" s="219">
        <v>0.34257276346696036</v>
      </c>
      <c r="J36" s="219">
        <v>0</v>
      </c>
      <c r="K36" s="219">
        <v>0</v>
      </c>
      <c r="L36" s="219">
        <v>0</v>
      </c>
      <c r="M36" s="219">
        <v>0</v>
      </c>
      <c r="N36" s="219">
        <v>10.885718604393276</v>
      </c>
      <c r="O36" s="220">
        <v>209.71948547441718</v>
      </c>
    </row>
    <row r="37" spans="1:15" ht="12.75">
      <c r="A37" s="221">
        <v>2003</v>
      </c>
      <c r="B37" s="222"/>
      <c r="C37" s="219">
        <v>101.5419128176311</v>
      </c>
      <c r="D37" s="219">
        <v>30.861075128967</v>
      </c>
      <c r="E37" s="219">
        <v>5.400569468386567</v>
      </c>
      <c r="F37" s="219">
        <v>7.590223936002327</v>
      </c>
      <c r="G37" s="219">
        <v>0.8302548136582285</v>
      </c>
      <c r="H37" s="219">
        <v>0</v>
      </c>
      <c r="I37" s="219">
        <v>1.2447699342873806</v>
      </c>
      <c r="J37" s="219">
        <v>0</v>
      </c>
      <c r="K37" s="219">
        <v>0</v>
      </c>
      <c r="L37" s="219">
        <v>0</v>
      </c>
      <c r="M37" s="219">
        <v>0</v>
      </c>
      <c r="N37" s="219">
        <v>12.249386278316488</v>
      </c>
      <c r="O37" s="220">
        <v>159.7181923772491</v>
      </c>
    </row>
    <row r="38" spans="1:15" ht="12.75">
      <c r="A38" s="221">
        <v>2004</v>
      </c>
      <c r="B38" s="222"/>
      <c r="C38" s="219">
        <v>88.33768322214203</v>
      </c>
      <c r="D38" s="219">
        <v>31.83230892250783</v>
      </c>
      <c r="E38" s="219">
        <v>6.561974924414308</v>
      </c>
      <c r="F38" s="219">
        <v>7.177530536333558</v>
      </c>
      <c r="G38" s="219">
        <v>-0.25868228871473964</v>
      </c>
      <c r="H38" s="219">
        <v>0</v>
      </c>
      <c r="I38" s="219">
        <v>2.895981387847199</v>
      </c>
      <c r="J38" s="219">
        <v>0</v>
      </c>
      <c r="K38" s="219">
        <v>0</v>
      </c>
      <c r="L38" s="219">
        <v>0</v>
      </c>
      <c r="M38" s="219">
        <v>0</v>
      </c>
      <c r="N38" s="219">
        <v>7.964099361143634</v>
      </c>
      <c r="O38" s="220">
        <v>144.51089606567382</v>
      </c>
    </row>
    <row r="39" spans="1:15" ht="12.75">
      <c r="A39" s="73">
        <v>2005</v>
      </c>
      <c r="B39" s="74"/>
      <c r="C39" s="219">
        <v>77.86411578840077</v>
      </c>
      <c r="D39" s="219">
        <v>33.63277302967302</v>
      </c>
      <c r="E39" s="219">
        <v>7.565285540072026</v>
      </c>
      <c r="F39" s="219">
        <v>5.675690226907243</v>
      </c>
      <c r="G39" s="219">
        <v>0.2320732205967151</v>
      </c>
      <c r="H39" s="219">
        <v>0</v>
      </c>
      <c r="I39" s="219">
        <v>5.557657783786089</v>
      </c>
      <c r="J39" s="219">
        <v>0</v>
      </c>
      <c r="K39" s="219">
        <v>0</v>
      </c>
      <c r="L39" s="219">
        <v>0</v>
      </c>
      <c r="M39" s="219">
        <v>0</v>
      </c>
      <c r="N39" s="219">
        <v>5.774425875315236</v>
      </c>
      <c r="O39" s="220">
        <v>136.3020214647511</v>
      </c>
    </row>
    <row r="40" spans="1:15" ht="12.75">
      <c r="A40" s="81">
        <v>2006</v>
      </c>
      <c r="B40" s="82"/>
      <c r="C40" s="219">
        <v>74.65360737438378</v>
      </c>
      <c r="D40" s="219">
        <v>32.194115313229354</v>
      </c>
      <c r="E40" s="219">
        <v>6.018269739150122</v>
      </c>
      <c r="F40" s="219">
        <v>4.898674067746575</v>
      </c>
      <c r="G40" s="219">
        <v>0.0067449945692297</v>
      </c>
      <c r="H40" s="219">
        <v>0.8723740465807178</v>
      </c>
      <c r="I40" s="219">
        <v>3.8018429085876764</v>
      </c>
      <c r="J40" s="219">
        <v>11.997584341388203</v>
      </c>
      <c r="K40" s="219">
        <v>0</v>
      </c>
      <c r="L40" s="219">
        <v>0</v>
      </c>
      <c r="M40" s="219">
        <v>0</v>
      </c>
      <c r="N40" s="219">
        <v>4.728563279622288</v>
      </c>
      <c r="O40" s="220">
        <v>139.17177606525794</v>
      </c>
    </row>
    <row r="41" spans="1:15" ht="12.75">
      <c r="A41" s="223">
        <v>2007</v>
      </c>
      <c r="B41" s="224"/>
      <c r="C41" s="219">
        <v>44.85241626911155</v>
      </c>
      <c r="D41" s="219">
        <v>26.810593148121008</v>
      </c>
      <c r="E41" s="219">
        <v>4.645439409174578</v>
      </c>
      <c r="F41" s="219">
        <v>4.561118761507057</v>
      </c>
      <c r="G41" s="219">
        <v>0.027064017364096363</v>
      </c>
      <c r="H41" s="219">
        <v>4.336273654553713</v>
      </c>
      <c r="I41" s="219">
        <v>2.282624014722067</v>
      </c>
      <c r="J41" s="219">
        <v>59.41786199225098</v>
      </c>
      <c r="K41" s="219">
        <v>0</v>
      </c>
      <c r="L41" s="219">
        <v>0</v>
      </c>
      <c r="M41" s="219">
        <v>0</v>
      </c>
      <c r="N41" s="219">
        <v>3.0538965366491984</v>
      </c>
      <c r="O41" s="220">
        <v>149.98728780345422</v>
      </c>
    </row>
    <row r="42" spans="1:15" ht="12.75">
      <c r="A42" s="225">
        <v>2008</v>
      </c>
      <c r="B42" s="226"/>
      <c r="C42" s="219">
        <v>42.63972237502945</v>
      </c>
      <c r="D42" s="219">
        <v>21.634692978348948</v>
      </c>
      <c r="E42" s="219">
        <v>4.490416256777135</v>
      </c>
      <c r="F42" s="219">
        <v>4.506618672912461</v>
      </c>
      <c r="G42" s="219">
        <v>0.30847225587453087</v>
      </c>
      <c r="H42" s="219">
        <v>4.126650689866389</v>
      </c>
      <c r="I42" s="219">
        <v>1.5506636077418323</v>
      </c>
      <c r="J42" s="219">
        <v>60.065988345645664</v>
      </c>
      <c r="K42" s="219">
        <v>0</v>
      </c>
      <c r="L42" s="219">
        <v>0</v>
      </c>
      <c r="M42" s="219">
        <v>0</v>
      </c>
      <c r="N42" s="219">
        <v>0.9848550875410176</v>
      </c>
      <c r="O42" s="220">
        <v>140.30808026973745</v>
      </c>
    </row>
    <row r="43" spans="1:15" ht="13.5" thickBot="1">
      <c r="A43" s="227">
        <v>2009</v>
      </c>
      <c r="B43" s="228"/>
      <c r="C43" s="229">
        <v>46.56794490069683</v>
      </c>
      <c r="D43" s="229">
        <v>20.189981733533294</v>
      </c>
      <c r="E43" s="229">
        <v>5.51094813138922</v>
      </c>
      <c r="F43" s="229">
        <v>5.079779094501089</v>
      </c>
      <c r="G43" s="229">
        <v>0.24543675564769613</v>
      </c>
      <c r="H43" s="229">
        <v>6.617019224279378</v>
      </c>
      <c r="I43" s="229">
        <v>1.1214727106131828</v>
      </c>
      <c r="J43" s="229">
        <v>58.75532597367669</v>
      </c>
      <c r="K43" s="229">
        <v>0</v>
      </c>
      <c r="L43" s="229">
        <v>0</v>
      </c>
      <c r="M43" s="229">
        <v>0.6394621207439496</v>
      </c>
      <c r="N43" s="229">
        <v>5.78981999485944E-05</v>
      </c>
      <c r="O43" s="230">
        <v>144.72731274688135</v>
      </c>
    </row>
    <row r="44" spans="1:15" ht="12.75">
      <c r="A44" s="88"/>
      <c r="B44" s="88"/>
      <c r="C44" s="71"/>
      <c r="D44" s="71"/>
      <c r="E44" s="71"/>
      <c r="F44" s="71"/>
      <c r="G44" s="71"/>
      <c r="H44" s="71"/>
      <c r="I44" s="89"/>
      <c r="J44" s="89"/>
      <c r="K44" s="89"/>
      <c r="L44" s="89"/>
      <c r="M44" s="89"/>
      <c r="N44" s="89"/>
      <c r="O44" s="89"/>
    </row>
    <row r="45" spans="1:15" ht="12.75">
      <c r="A45" s="88" t="s">
        <v>15</v>
      </c>
      <c r="B45" s="88"/>
      <c r="C45" s="71"/>
      <c r="D45" s="71"/>
      <c r="E45" s="71"/>
      <c r="F45" s="71"/>
      <c r="G45" s="71"/>
      <c r="H45" s="71"/>
      <c r="I45" s="89"/>
      <c r="J45" s="89"/>
      <c r="K45" s="89"/>
      <c r="L45" s="89"/>
      <c r="M45" s="89"/>
      <c r="N45" s="89"/>
      <c r="O45" s="89"/>
    </row>
    <row r="46" spans="1:15" ht="14.25">
      <c r="A46" s="90" t="s">
        <v>95</v>
      </c>
      <c r="B46" s="90"/>
      <c r="C46" s="71"/>
      <c r="D46" s="71"/>
      <c r="E46" s="71"/>
      <c r="F46" s="71"/>
      <c r="G46" s="71"/>
      <c r="H46" s="71"/>
      <c r="I46" s="89"/>
      <c r="J46" s="89"/>
      <c r="K46" s="89"/>
      <c r="L46" s="89"/>
      <c r="M46" s="89"/>
      <c r="N46" s="89"/>
      <c r="O46" s="89"/>
    </row>
    <row r="47" spans="1:15" ht="14.25">
      <c r="A47" s="90" t="s">
        <v>96</v>
      </c>
      <c r="B47" s="90"/>
      <c r="C47" s="71"/>
      <c r="D47" s="71"/>
      <c r="E47" s="71"/>
      <c r="F47" s="71"/>
      <c r="G47" s="71"/>
      <c r="H47" s="71"/>
      <c r="I47" s="89"/>
      <c r="J47" s="89"/>
      <c r="K47" s="89"/>
      <c r="L47" s="89"/>
      <c r="M47" s="89"/>
      <c r="N47" s="89"/>
      <c r="O47" s="89"/>
    </row>
    <row r="48" spans="1:15" ht="14.25">
      <c r="A48" s="90" t="s">
        <v>97</v>
      </c>
      <c r="B48" s="90"/>
      <c r="C48" s="71"/>
      <c r="D48" s="71"/>
      <c r="E48" s="71"/>
      <c r="F48" s="71"/>
      <c r="G48" s="71"/>
      <c r="H48" s="71"/>
      <c r="I48" s="89"/>
      <c r="J48" s="89"/>
      <c r="K48" s="89"/>
      <c r="L48" s="89"/>
      <c r="M48" s="89"/>
      <c r="N48" s="89"/>
      <c r="O48" s="89"/>
    </row>
    <row r="49" spans="1:15" ht="14.25">
      <c r="A49" s="90" t="s">
        <v>98</v>
      </c>
      <c r="B49" s="90"/>
      <c r="C49" s="71"/>
      <c r="D49" s="71"/>
      <c r="E49" s="71"/>
      <c r="F49" s="71"/>
      <c r="G49" s="71"/>
      <c r="H49" s="71"/>
      <c r="I49" s="89"/>
      <c r="J49" s="89"/>
      <c r="K49" s="89"/>
      <c r="L49" s="89"/>
      <c r="M49" s="89"/>
      <c r="N49" s="89"/>
      <c r="O49" s="89"/>
    </row>
    <row r="50" spans="1:15" ht="14.25">
      <c r="A50" s="90" t="s">
        <v>99</v>
      </c>
      <c r="B50" s="90"/>
      <c r="C50" s="71"/>
      <c r="D50" s="71"/>
      <c r="E50" s="71"/>
      <c r="F50" s="71"/>
      <c r="G50" s="71"/>
      <c r="H50" s="71"/>
      <c r="I50" s="89"/>
      <c r="J50" s="89"/>
      <c r="K50" s="89"/>
      <c r="L50" s="89"/>
      <c r="M50" s="89"/>
      <c r="N50" s="89"/>
      <c r="O50" s="89"/>
    </row>
    <row r="51" spans="1:15" ht="14.25">
      <c r="A51" s="90" t="s">
        <v>20</v>
      </c>
      <c r="B51" s="90"/>
      <c r="C51" s="71"/>
      <c r="D51" s="71"/>
      <c r="E51" s="71"/>
      <c r="F51" s="71"/>
      <c r="G51" s="71"/>
      <c r="H51" s="71"/>
      <c r="I51" s="89"/>
      <c r="J51" s="89"/>
      <c r="K51" s="89"/>
      <c r="L51" s="89"/>
      <c r="M51" s="89"/>
      <c r="N51" s="89"/>
      <c r="O51" s="89"/>
    </row>
    <row r="52" spans="1:15" ht="12.75">
      <c r="A52" s="88"/>
      <c r="B52" s="88"/>
      <c r="C52" s="71"/>
      <c r="D52" s="71"/>
      <c r="E52" s="71"/>
      <c r="F52" s="71"/>
      <c r="G52" s="71"/>
      <c r="H52" s="71"/>
      <c r="I52" s="89"/>
      <c r="J52" s="89"/>
      <c r="K52" s="89"/>
      <c r="L52" s="89"/>
      <c r="M52" s="89"/>
      <c r="N52" s="89"/>
      <c r="O52" s="89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I44" sqref="I44"/>
    </sheetView>
  </sheetViews>
  <sheetFormatPr defaultColWidth="9.140625" defaultRowHeight="12.75"/>
  <sheetData>
    <row r="1" spans="1:15" ht="14.25">
      <c r="A1" s="218" t="s">
        <v>100</v>
      </c>
      <c r="B1" s="218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3.5" thickBot="1">
      <c r="A2" s="72"/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41.25">
      <c r="A3" s="388" t="s">
        <v>1</v>
      </c>
      <c r="B3" s="389"/>
      <c r="C3" s="213" t="s">
        <v>2</v>
      </c>
      <c r="D3" s="213" t="s">
        <v>3</v>
      </c>
      <c r="E3" s="213" t="s">
        <v>4</v>
      </c>
      <c r="F3" s="213" t="s">
        <v>5</v>
      </c>
      <c r="G3" s="213" t="s">
        <v>79</v>
      </c>
      <c r="H3" s="213" t="s">
        <v>80</v>
      </c>
      <c r="I3" s="213" t="s">
        <v>81</v>
      </c>
      <c r="J3" s="213" t="s">
        <v>9</v>
      </c>
      <c r="K3" s="214" t="s">
        <v>82</v>
      </c>
      <c r="L3" s="214" t="s">
        <v>83</v>
      </c>
      <c r="M3" s="214" t="s">
        <v>12</v>
      </c>
      <c r="N3" s="213" t="s">
        <v>84</v>
      </c>
      <c r="O3" s="215" t="s">
        <v>14</v>
      </c>
    </row>
    <row r="4" spans="1:15" ht="12.75">
      <c r="A4" s="216">
        <v>1970</v>
      </c>
      <c r="B4" s="217"/>
      <c r="C4" s="231">
        <v>0</v>
      </c>
      <c r="D4" s="231">
        <v>4.09</v>
      </c>
      <c r="E4" s="231">
        <v>0</v>
      </c>
      <c r="F4" s="231">
        <v>0</v>
      </c>
      <c r="G4" s="231">
        <v>0</v>
      </c>
      <c r="H4" s="231">
        <v>0</v>
      </c>
      <c r="I4" s="231">
        <v>0</v>
      </c>
      <c r="J4" s="231">
        <v>0</v>
      </c>
      <c r="K4" s="231">
        <v>0</v>
      </c>
      <c r="L4" s="231">
        <v>0</v>
      </c>
      <c r="M4" s="231">
        <v>0</v>
      </c>
      <c r="N4" s="231">
        <v>0</v>
      </c>
      <c r="O4" s="232">
        <f>SUM(C4:N4)</f>
        <v>4.09</v>
      </c>
    </row>
    <row r="5" spans="1:15" ht="12.75">
      <c r="A5" s="216">
        <v>1971</v>
      </c>
      <c r="B5" s="217"/>
      <c r="C5" s="231">
        <v>0</v>
      </c>
      <c r="D5" s="231">
        <v>7.8</v>
      </c>
      <c r="E5" s="231">
        <v>0</v>
      </c>
      <c r="F5" s="231">
        <v>0</v>
      </c>
      <c r="G5" s="231">
        <v>0</v>
      </c>
      <c r="H5" s="231">
        <v>0</v>
      </c>
      <c r="I5" s="231">
        <v>0</v>
      </c>
      <c r="J5" s="231">
        <v>0</v>
      </c>
      <c r="K5" s="231">
        <v>0</v>
      </c>
      <c r="L5" s="231">
        <v>0</v>
      </c>
      <c r="M5" s="231">
        <v>0</v>
      </c>
      <c r="N5" s="231">
        <v>0</v>
      </c>
      <c r="O5" s="232">
        <f aca="true" t="shared" si="0" ref="O5:O42">SUM(C5:N5)</f>
        <v>7.8</v>
      </c>
    </row>
    <row r="6" spans="1:15" ht="12.75">
      <c r="A6" s="216">
        <v>1972</v>
      </c>
      <c r="B6" s="217"/>
      <c r="C6" s="231">
        <v>0</v>
      </c>
      <c r="D6" s="231">
        <v>10.73</v>
      </c>
      <c r="E6" s="231">
        <v>0</v>
      </c>
      <c r="F6" s="231">
        <v>0</v>
      </c>
      <c r="G6" s="231">
        <v>0</v>
      </c>
      <c r="H6" s="231">
        <v>0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2">
        <f t="shared" si="0"/>
        <v>10.73</v>
      </c>
    </row>
    <row r="7" spans="1:15" ht="12.75">
      <c r="A7" s="216">
        <v>1973</v>
      </c>
      <c r="B7" s="217"/>
      <c r="C7" s="231">
        <v>0</v>
      </c>
      <c r="D7" s="231">
        <v>12.65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0</v>
      </c>
      <c r="N7" s="231">
        <v>0</v>
      </c>
      <c r="O7" s="232">
        <f t="shared" si="0"/>
        <v>12.65</v>
      </c>
    </row>
    <row r="8" spans="1:15" ht="12.75">
      <c r="A8" s="216">
        <v>1974</v>
      </c>
      <c r="B8" s="217"/>
      <c r="C8" s="231">
        <v>0</v>
      </c>
      <c r="D8" s="231">
        <v>10.497265868499998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2">
        <f t="shared" si="0"/>
        <v>10.497265868499998</v>
      </c>
    </row>
    <row r="9" spans="1:15" ht="12.75">
      <c r="A9" s="216">
        <v>1975</v>
      </c>
      <c r="B9" s="217"/>
      <c r="C9" s="231">
        <v>0</v>
      </c>
      <c r="D9" s="231">
        <v>12.12782152442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2">
        <f t="shared" si="0"/>
        <v>12.12782152442</v>
      </c>
    </row>
    <row r="10" spans="1:15" ht="12.75">
      <c r="A10" s="216">
        <v>1976</v>
      </c>
      <c r="B10" s="217"/>
      <c r="C10" s="231">
        <v>0</v>
      </c>
      <c r="D10" s="231">
        <v>34.801899299599995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2">
        <f t="shared" si="0"/>
        <v>34.801899299599995</v>
      </c>
    </row>
    <row r="11" spans="1:15" ht="12.75">
      <c r="A11" s="216">
        <v>1977</v>
      </c>
      <c r="B11" s="217"/>
      <c r="C11" s="231">
        <v>0</v>
      </c>
      <c r="D11" s="231">
        <v>57.078224729199995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2">
        <f t="shared" si="0"/>
        <v>57.078224729199995</v>
      </c>
    </row>
    <row r="12" spans="1:15" ht="12.75">
      <c r="A12" s="216">
        <v>1978</v>
      </c>
      <c r="B12" s="217"/>
      <c r="C12" s="231">
        <v>0</v>
      </c>
      <c r="D12" s="231">
        <v>53.92532497907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2">
        <f t="shared" si="0"/>
        <v>53.92532497907</v>
      </c>
    </row>
    <row r="13" spans="1:15" ht="12.75">
      <c r="A13" s="216">
        <v>1979</v>
      </c>
      <c r="B13" s="217"/>
      <c r="C13" s="231">
        <v>10.034734904299999</v>
      </c>
      <c r="D13" s="231">
        <v>23.41981103045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2">
        <f t="shared" si="0"/>
        <v>33.45454593475</v>
      </c>
    </row>
    <row r="14" spans="1:15" ht="12.75">
      <c r="A14" s="216">
        <v>1980</v>
      </c>
      <c r="B14" s="217"/>
      <c r="C14" s="231">
        <v>22.4203418756</v>
      </c>
      <c r="D14" s="231">
        <v>9.031355162429998</v>
      </c>
      <c r="E14" s="231">
        <v>0.000769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2">
        <f t="shared" si="0"/>
        <v>31.452466038029996</v>
      </c>
    </row>
    <row r="15" spans="1:15" ht="12.75">
      <c r="A15" s="216">
        <v>1981</v>
      </c>
      <c r="B15" s="217"/>
      <c r="C15" s="231">
        <v>31.8775528217</v>
      </c>
      <c r="D15" s="231">
        <v>7.971220624400001</v>
      </c>
      <c r="E15" s="231">
        <v>0.038641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2">
        <f t="shared" si="0"/>
        <v>39.887414446099996</v>
      </c>
    </row>
    <row r="16" spans="1:15" ht="12.75">
      <c r="A16" s="216">
        <v>1982</v>
      </c>
      <c r="B16" s="217"/>
      <c r="C16" s="231">
        <v>64.94425799999999</v>
      </c>
      <c r="D16" s="231">
        <v>9.008748</v>
      </c>
      <c r="E16" s="231">
        <v>0.0169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2">
        <f t="shared" si="0"/>
        <v>73.969906</v>
      </c>
    </row>
    <row r="17" spans="1:15" ht="12.75">
      <c r="A17" s="216">
        <v>1983</v>
      </c>
      <c r="B17" s="217"/>
      <c r="C17" s="231">
        <v>69.92858</v>
      </c>
      <c r="D17" s="231">
        <v>10.423677000000001</v>
      </c>
      <c r="E17" s="231">
        <v>0.024741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2">
        <f t="shared" si="0"/>
        <v>80.376998</v>
      </c>
    </row>
    <row r="18" spans="1:15" ht="12.75">
      <c r="A18" s="216">
        <v>1984</v>
      </c>
      <c r="B18" s="217"/>
      <c r="C18" s="231">
        <v>93.21528</v>
      </c>
      <c r="D18" s="231">
        <v>10.040826000000001</v>
      </c>
      <c r="E18" s="231">
        <v>0.626511</v>
      </c>
      <c r="F18" s="231">
        <v>0</v>
      </c>
      <c r="G18" s="231">
        <v>0.07056382003400001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2">
        <f t="shared" si="0"/>
        <v>103.95318082003399</v>
      </c>
    </row>
    <row r="19" spans="1:15" ht="12.75">
      <c r="A19" s="216">
        <v>1985</v>
      </c>
      <c r="B19" s="217"/>
      <c r="C19" s="231">
        <v>121.67801</v>
      </c>
      <c r="D19" s="231">
        <v>10.552039</v>
      </c>
      <c r="E19" s="231">
        <v>1.477741</v>
      </c>
      <c r="F19" s="231">
        <v>0</v>
      </c>
      <c r="G19" s="231">
        <v>0.6793697640095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2">
        <f t="shared" si="0"/>
        <v>134.3871597640095</v>
      </c>
    </row>
    <row r="20" spans="1:15" ht="12.75">
      <c r="A20" s="216">
        <v>1986</v>
      </c>
      <c r="B20" s="217"/>
      <c r="C20" s="231">
        <v>148.07053</v>
      </c>
      <c r="D20" s="231">
        <v>13.128676</v>
      </c>
      <c r="E20" s="231">
        <v>1.850383</v>
      </c>
      <c r="F20" s="231">
        <v>0</v>
      </c>
      <c r="G20" s="231">
        <v>0.56701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2">
        <f t="shared" si="0"/>
        <v>163.616599</v>
      </c>
    </row>
    <row r="21" spans="1:15" ht="12.75">
      <c r="A21" s="216">
        <v>1987</v>
      </c>
      <c r="B21" s="217"/>
      <c r="C21" s="231">
        <v>143.65999</v>
      </c>
      <c r="D21" s="231">
        <v>11.226795999999998</v>
      </c>
      <c r="E21" s="231">
        <v>2.9619229999999996</v>
      </c>
      <c r="F21" s="231">
        <v>0</v>
      </c>
      <c r="G21" s="231">
        <v>0.609561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1">
        <v>0</v>
      </c>
      <c r="O21" s="232">
        <f t="shared" si="0"/>
        <v>158.45827000000003</v>
      </c>
    </row>
    <row r="22" spans="1:15" ht="12.75">
      <c r="A22" s="216">
        <v>1988</v>
      </c>
      <c r="B22" s="217"/>
      <c r="C22" s="231">
        <v>156.56297</v>
      </c>
      <c r="D22" s="231">
        <v>11.530719999999999</v>
      </c>
      <c r="E22" s="231">
        <v>3.48978135621</v>
      </c>
      <c r="F22" s="231">
        <v>0</v>
      </c>
      <c r="G22" s="231">
        <v>0.619514330653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0</v>
      </c>
      <c r="O22" s="232">
        <f t="shared" si="0"/>
        <v>172.202985686863</v>
      </c>
    </row>
    <row r="23" spans="1:15" ht="12.75">
      <c r="A23" s="216">
        <v>1989</v>
      </c>
      <c r="B23" s="217"/>
      <c r="C23" s="231">
        <v>161.420805</v>
      </c>
      <c r="D23" s="231">
        <v>11.418638000000001</v>
      </c>
      <c r="E23" s="231">
        <v>3.89516600283</v>
      </c>
      <c r="F23" s="231">
        <v>0</v>
      </c>
      <c r="G23" s="231">
        <v>0.459731800079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2">
        <f t="shared" si="0"/>
        <v>177.194340802909</v>
      </c>
    </row>
    <row r="24" spans="1:15" ht="12.75">
      <c r="A24" s="216">
        <v>1990</v>
      </c>
      <c r="B24" s="217"/>
      <c r="C24" s="231">
        <v>159.04789</v>
      </c>
      <c r="D24" s="231">
        <v>12.205009</v>
      </c>
      <c r="E24" s="231">
        <v>3.8785758056599997</v>
      </c>
      <c r="F24" s="231">
        <v>0</v>
      </c>
      <c r="G24" s="231">
        <v>0.389537000079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231">
        <v>1.015281</v>
      </c>
      <c r="O24" s="232">
        <f t="shared" si="0"/>
        <v>176.53629280573898</v>
      </c>
    </row>
    <row r="25" spans="1:15" ht="12.75">
      <c r="A25" s="216">
        <v>1991</v>
      </c>
      <c r="B25" s="217"/>
      <c r="C25" s="231">
        <v>163.67565000000002</v>
      </c>
      <c r="D25" s="231">
        <v>19.077857</v>
      </c>
      <c r="E25" s="231">
        <v>4.7091759923800005</v>
      </c>
      <c r="F25" s="231">
        <v>0</v>
      </c>
      <c r="G25" s="231">
        <v>0.31070806033599996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31">
        <v>4.374935</v>
      </c>
      <c r="O25" s="232">
        <f t="shared" si="0"/>
        <v>192.14832605271602</v>
      </c>
    </row>
    <row r="26" spans="1:15" ht="12.75">
      <c r="A26" s="216">
        <v>1992</v>
      </c>
      <c r="B26" s="217"/>
      <c r="C26" s="231">
        <v>175.67915999999997</v>
      </c>
      <c r="D26" s="231">
        <v>18.615361</v>
      </c>
      <c r="E26" s="231">
        <v>5.455261</v>
      </c>
      <c r="F26" s="231">
        <v>0</v>
      </c>
      <c r="G26" s="231">
        <v>0.270753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3.5045729999999997</v>
      </c>
      <c r="O26" s="232">
        <f t="shared" si="0"/>
        <v>203.525108</v>
      </c>
    </row>
    <row r="27" spans="1:15" ht="12.75">
      <c r="A27" s="216">
        <v>1993</v>
      </c>
      <c r="B27" s="217"/>
      <c r="C27" s="231">
        <v>168.881476</v>
      </c>
      <c r="D27" s="231">
        <v>18.601517</v>
      </c>
      <c r="E27" s="231">
        <v>4.9907908999999995</v>
      </c>
      <c r="F27" s="231">
        <v>0</v>
      </c>
      <c r="G27" s="231">
        <v>0.225252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4.969232203600001</v>
      </c>
      <c r="O27" s="232">
        <f t="shared" si="0"/>
        <v>197.6682681036</v>
      </c>
    </row>
    <row r="28" spans="1:15" ht="12.75">
      <c r="A28" s="216">
        <v>1994</v>
      </c>
      <c r="B28" s="217"/>
      <c r="C28" s="231">
        <v>154.657039</v>
      </c>
      <c r="D28" s="231">
        <v>17.359949</v>
      </c>
      <c r="E28" s="231">
        <v>6.9023840000000005</v>
      </c>
      <c r="F28" s="231">
        <v>0</v>
      </c>
      <c r="G28" s="231">
        <v>0.439484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4.35942</v>
      </c>
      <c r="O28" s="232">
        <f t="shared" si="0"/>
        <v>183.718276</v>
      </c>
    </row>
    <row r="29" spans="1:15" ht="12.75">
      <c r="A29" s="216">
        <v>1995</v>
      </c>
      <c r="B29" s="217"/>
      <c r="C29" s="231">
        <v>145.616998</v>
      </c>
      <c r="D29" s="231">
        <v>18.293408</v>
      </c>
      <c r="E29" s="231">
        <v>7.464879000000001</v>
      </c>
      <c r="F29" s="231">
        <v>0</v>
      </c>
      <c r="G29" s="231">
        <v>0.143266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1">
        <v>1.783525</v>
      </c>
      <c r="O29" s="232">
        <f t="shared" si="0"/>
        <v>173.302076</v>
      </c>
    </row>
    <row r="30" spans="1:15" ht="12.75">
      <c r="A30" s="216">
        <v>1996</v>
      </c>
      <c r="B30" s="217"/>
      <c r="C30" s="231">
        <v>164.023582</v>
      </c>
      <c r="D30" s="231">
        <v>19.562819</v>
      </c>
      <c r="E30" s="231">
        <v>7.805065380000001</v>
      </c>
      <c r="F30" s="231">
        <v>0</v>
      </c>
      <c r="G30" s="231">
        <v>0.716236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5.82506</v>
      </c>
      <c r="O30" s="232">
        <f t="shared" si="0"/>
        <v>197.93276238</v>
      </c>
    </row>
    <row r="31" spans="1:15" ht="12.75">
      <c r="A31" s="216">
        <v>1997</v>
      </c>
      <c r="B31" s="217"/>
      <c r="C31" s="231">
        <v>172.31645400000002</v>
      </c>
      <c r="D31" s="231">
        <v>20.851543</v>
      </c>
      <c r="E31" s="231">
        <v>7.847902284</v>
      </c>
      <c r="F31" s="231">
        <v>0.31966881685</v>
      </c>
      <c r="G31" s="231">
        <v>1.184758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9.461862</v>
      </c>
      <c r="O31" s="232">
        <f t="shared" si="0"/>
        <v>211.98218810084998</v>
      </c>
    </row>
    <row r="32" spans="1:15" ht="12.75">
      <c r="A32" s="216">
        <v>1998</v>
      </c>
      <c r="B32" s="217"/>
      <c r="C32" s="231">
        <v>145.872706</v>
      </c>
      <c r="D32" s="231">
        <v>20.30684396365</v>
      </c>
      <c r="E32" s="231">
        <v>8.129786326</v>
      </c>
      <c r="F32" s="231">
        <v>2.39468589965</v>
      </c>
      <c r="G32" s="231">
        <v>2.136717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>
        <v>9.058553</v>
      </c>
      <c r="O32" s="232">
        <f t="shared" si="0"/>
        <v>187.89929218929998</v>
      </c>
    </row>
    <row r="33" spans="1:15" ht="12.75">
      <c r="A33" s="216">
        <v>1999</v>
      </c>
      <c r="B33" s="217"/>
      <c r="C33" s="231">
        <v>175.38585799999998</v>
      </c>
      <c r="D33" s="231">
        <v>21.79306094704686</v>
      </c>
      <c r="E33" s="231">
        <v>9.254628</v>
      </c>
      <c r="F33" s="231">
        <v>0</v>
      </c>
      <c r="G33" s="231">
        <v>2.0327590000000004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9.733393000000001</v>
      </c>
      <c r="O33" s="232">
        <f>SUM(C33:N33)</f>
        <v>218.19969894704684</v>
      </c>
    </row>
    <row r="34" spans="1:15" ht="12.75">
      <c r="A34" s="216">
        <v>2000</v>
      </c>
      <c r="B34" s="217"/>
      <c r="C34" s="231">
        <v>184.639904</v>
      </c>
      <c r="D34" s="231">
        <v>24.506425203915303</v>
      </c>
      <c r="E34" s="231">
        <v>8.508011</v>
      </c>
      <c r="F34" s="231">
        <v>0</v>
      </c>
      <c r="G34" s="231">
        <v>1.95982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10.086012</v>
      </c>
      <c r="O34" s="232">
        <f t="shared" si="0"/>
        <v>229.70017220391534</v>
      </c>
    </row>
    <row r="35" spans="1:15" ht="12.75">
      <c r="A35" s="216">
        <v>2001</v>
      </c>
      <c r="B35" s="217"/>
      <c r="C35" s="231">
        <v>191.49015100000003</v>
      </c>
      <c r="D35" s="231">
        <v>24.866181734192402</v>
      </c>
      <c r="E35" s="231">
        <v>8.586538000000001</v>
      </c>
      <c r="F35" s="231">
        <v>3.1284789999999996</v>
      </c>
      <c r="G35" s="231">
        <v>1.6478670000000002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11.957766000000001</v>
      </c>
      <c r="O35" s="232">
        <f t="shared" si="0"/>
        <v>241.6769827341924</v>
      </c>
    </row>
    <row r="36" spans="1:15" ht="12.75">
      <c r="A36" s="216">
        <v>2002</v>
      </c>
      <c r="B36" s="217"/>
      <c r="C36" s="231">
        <v>174.975178</v>
      </c>
      <c r="D36" s="231">
        <v>24.838345025784285</v>
      </c>
      <c r="E36" s="231">
        <v>5.428919</v>
      </c>
      <c r="F36" s="231">
        <v>9.770164</v>
      </c>
      <c r="G36" s="231">
        <v>1.610179</v>
      </c>
      <c r="H36" s="231">
        <v>0</v>
      </c>
      <c r="I36" s="231">
        <v>0.417079</v>
      </c>
      <c r="J36" s="231">
        <v>0</v>
      </c>
      <c r="K36" s="231">
        <v>0</v>
      </c>
      <c r="L36" s="231">
        <v>0</v>
      </c>
      <c r="M36" s="231">
        <v>0</v>
      </c>
      <c r="N36" s="231">
        <v>12.580971</v>
      </c>
      <c r="O36" s="232">
        <f t="shared" si="0"/>
        <v>229.6208350257843</v>
      </c>
    </row>
    <row r="37" spans="1:15" ht="12.75">
      <c r="A37" s="216">
        <v>2003</v>
      </c>
      <c r="B37" s="217"/>
      <c r="C37" s="231">
        <v>118.789783</v>
      </c>
      <c r="D37" s="231">
        <v>23.53250538296644</v>
      </c>
      <c r="E37" s="231">
        <v>6.295351</v>
      </c>
      <c r="F37" s="231">
        <v>8.314155</v>
      </c>
      <c r="G37" s="231">
        <v>1.0616480000000001</v>
      </c>
      <c r="H37" s="231">
        <v>0</v>
      </c>
      <c r="I37" s="231">
        <v>1.477916</v>
      </c>
      <c r="J37" s="231">
        <v>0</v>
      </c>
      <c r="K37" s="231">
        <v>0</v>
      </c>
      <c r="L37" s="231">
        <v>0</v>
      </c>
      <c r="M37" s="231">
        <v>0</v>
      </c>
      <c r="N37" s="231">
        <v>14.278583</v>
      </c>
      <c r="O37" s="232">
        <f t="shared" si="0"/>
        <v>173.74994138296643</v>
      </c>
    </row>
    <row r="38" spans="1:15" ht="12.75">
      <c r="A38" s="216">
        <v>2004</v>
      </c>
      <c r="B38" s="217"/>
      <c r="C38" s="231">
        <v>103.344631</v>
      </c>
      <c r="D38" s="231">
        <v>24.210408721774744</v>
      </c>
      <c r="E38" s="231">
        <v>7.66899</v>
      </c>
      <c r="F38" s="231">
        <v>7.87693</v>
      </c>
      <c r="G38" s="231">
        <v>-0.294246</v>
      </c>
      <c r="H38" s="231">
        <v>0</v>
      </c>
      <c r="I38" s="231">
        <v>3.419952</v>
      </c>
      <c r="J38" s="231">
        <v>0</v>
      </c>
      <c r="K38" s="231">
        <v>0</v>
      </c>
      <c r="L38" s="231">
        <v>0</v>
      </c>
      <c r="M38" s="231">
        <v>0</v>
      </c>
      <c r="N38" s="231">
        <v>9.025476</v>
      </c>
      <c r="O38" s="232">
        <f t="shared" si="0"/>
        <v>155.25214172177473</v>
      </c>
    </row>
    <row r="39" spans="1:15" ht="12.75">
      <c r="A39" s="216">
        <v>2005</v>
      </c>
      <c r="B39" s="217"/>
      <c r="C39" s="231">
        <v>91.311803</v>
      </c>
      <c r="D39" s="231">
        <v>25.32261853379646</v>
      </c>
      <c r="E39" s="231">
        <v>8.74849</v>
      </c>
      <c r="F39" s="231">
        <v>6.258687</v>
      </c>
      <c r="G39" s="231">
        <v>0.25293099999999996</v>
      </c>
      <c r="H39" s="231">
        <v>0</v>
      </c>
      <c r="I39" s="231">
        <v>6.514598</v>
      </c>
      <c r="J39" s="231">
        <v>0</v>
      </c>
      <c r="K39" s="231">
        <v>0</v>
      </c>
      <c r="L39" s="231">
        <v>0</v>
      </c>
      <c r="M39" s="231">
        <v>0</v>
      </c>
      <c r="N39" s="231">
        <v>6.407056</v>
      </c>
      <c r="O39" s="232">
        <f t="shared" si="0"/>
        <v>144.81618353379648</v>
      </c>
    </row>
    <row r="40" spans="1:15" ht="12.75">
      <c r="A40" s="216">
        <v>2006</v>
      </c>
      <c r="B40" s="217"/>
      <c r="C40" s="231">
        <v>87.14116700000001</v>
      </c>
      <c r="D40" s="231">
        <v>24.312714577719685</v>
      </c>
      <c r="E40" s="231">
        <v>6.944959</v>
      </c>
      <c r="F40" s="231">
        <v>5.39334</v>
      </c>
      <c r="G40" s="231">
        <v>0.0075520000000000006</v>
      </c>
      <c r="H40" s="231">
        <v>0.975895</v>
      </c>
      <c r="I40" s="231">
        <v>4.457445</v>
      </c>
      <c r="J40" s="231">
        <v>13.999395909999999</v>
      </c>
      <c r="K40" s="231">
        <v>0</v>
      </c>
      <c r="L40" s="231">
        <v>0</v>
      </c>
      <c r="M40" s="231">
        <v>0</v>
      </c>
      <c r="N40" s="231">
        <v>5.230633</v>
      </c>
      <c r="O40" s="232">
        <f t="shared" si="0"/>
        <v>148.4631014877197</v>
      </c>
    </row>
    <row r="41" spans="1:15" ht="12.75">
      <c r="A41" s="216">
        <v>2007</v>
      </c>
      <c r="B41" s="217"/>
      <c r="C41" s="231">
        <v>51.93167</v>
      </c>
      <c r="D41" s="231">
        <v>20.317349636248913</v>
      </c>
      <c r="E41" s="231">
        <v>5.319204</v>
      </c>
      <c r="F41" s="231">
        <v>5.02323</v>
      </c>
      <c r="G41" s="231">
        <v>0.029694</v>
      </c>
      <c r="H41" s="231">
        <v>4.873848000000001</v>
      </c>
      <c r="I41" s="231">
        <v>2.667684</v>
      </c>
      <c r="J41" s="231">
        <v>69.579912</v>
      </c>
      <c r="K41" s="231">
        <v>0</v>
      </c>
      <c r="L41" s="231">
        <v>0</v>
      </c>
      <c r="M41" s="231">
        <v>0</v>
      </c>
      <c r="N41" s="231">
        <v>3.358367</v>
      </c>
      <c r="O41" s="232">
        <f t="shared" si="0"/>
        <v>163.1009586362489</v>
      </c>
    </row>
    <row r="42" spans="1:15" ht="12.75">
      <c r="A42" s="216">
        <v>2008</v>
      </c>
      <c r="B42" s="217"/>
      <c r="C42" s="231">
        <v>48.85141</v>
      </c>
      <c r="D42" s="231">
        <v>16.476977686996648</v>
      </c>
      <c r="E42" s="231">
        <v>5.137538999999999</v>
      </c>
      <c r="F42" s="231">
        <v>5.008087</v>
      </c>
      <c r="G42" s="231">
        <v>0.33804270000000003</v>
      </c>
      <c r="H42" s="231">
        <v>4.716732</v>
      </c>
      <c r="I42" s="231">
        <v>1.811087</v>
      </c>
      <c r="J42" s="231">
        <v>70.35681199999999</v>
      </c>
      <c r="K42" s="231">
        <v>0</v>
      </c>
      <c r="L42" s="231">
        <v>0</v>
      </c>
      <c r="M42" s="231">
        <v>0</v>
      </c>
      <c r="N42" s="231">
        <v>1.095323</v>
      </c>
      <c r="O42" s="232">
        <f t="shared" si="0"/>
        <v>153.79201038699665</v>
      </c>
    </row>
    <row r="43" spans="1:15" ht="12.75">
      <c r="A43" s="216">
        <v>2009</v>
      </c>
      <c r="B43" s="217"/>
      <c r="C43" s="231">
        <v>52.813325999999996</v>
      </c>
      <c r="D43" s="231">
        <v>15.289599045185016</v>
      </c>
      <c r="E43" s="231">
        <v>6.43883</v>
      </c>
      <c r="F43" s="231">
        <v>5.717917</v>
      </c>
      <c r="G43" s="231">
        <v>0.274227</v>
      </c>
      <c r="H43" s="231">
        <v>7.615131000000001</v>
      </c>
      <c r="I43" s="231">
        <v>1.3111774</v>
      </c>
      <c r="J43" s="231">
        <v>68.8216</v>
      </c>
      <c r="K43" s="231">
        <v>0</v>
      </c>
      <c r="L43" s="231">
        <v>0</v>
      </c>
      <c r="M43" s="231">
        <v>0.735528</v>
      </c>
      <c r="N43" s="231">
        <v>2.1E-05</v>
      </c>
      <c r="O43" s="232">
        <f>SUM(C43:N43)</f>
        <v>159.01735644518502</v>
      </c>
    </row>
    <row r="44" spans="1:15" ht="12.75">
      <c r="A44" s="384" t="str">
        <f ca="1">"∆"&amp;OFFSET(A44,-5,0)&amp;"/"&amp;OFFSET(A44,-1,0)&amp;" p.a."</f>
        <v>∆2005/2009 p.a.</v>
      </c>
      <c r="B44" s="385"/>
      <c r="C44" s="11">
        <f ca="1">IF(ISERROR(((OFFSET(C44,-1,0)/OFFSET(C44,-5,0))^0.25)-1),"n.a.",((OFFSET(C44,-1,0)/OFFSET(C44,-5,0))^0.25)-1)</f>
        <v>-0.12792437052128436</v>
      </c>
      <c r="D44" s="11">
        <f aca="true" ca="1" t="shared" si="1" ref="D44:N44">IF(ISERROR(((OFFSET(D44,-1,0)/OFFSET(D44,-5,0))^0.25)-1),"n.a.",((OFFSET(D44,-1,0)/OFFSET(D44,-5,0))^0.25)-1)</f>
        <v>-0.11850090457230267</v>
      </c>
      <c r="E44" s="11">
        <f ca="1" t="shared" si="1"/>
        <v>-0.0737708075022463</v>
      </c>
      <c r="F44" s="11">
        <f ca="1" t="shared" si="1"/>
        <v>-0.02233818396132059</v>
      </c>
      <c r="G44" s="11">
        <f ca="1" t="shared" si="1"/>
        <v>0.020415478858836433</v>
      </c>
      <c r="H44" s="11" t="str">
        <f ca="1" t="shared" si="1"/>
        <v>n.a.</v>
      </c>
      <c r="I44" s="11">
        <f ca="1">IF(ISERROR(((OFFSET(I44,-1,0)/OFFSET(I44,-5,0))^0.25)-1),"n.a.",((OFFSET(I44,-1,0)/OFFSET(I44,-5,0))^0.25)-1)</f>
        <v>-0.33020259852508715</v>
      </c>
      <c r="J44" s="11" t="str">
        <f ca="1" t="shared" si="1"/>
        <v>n.a.</v>
      </c>
      <c r="K44" s="11" t="str">
        <f ca="1" t="shared" si="1"/>
        <v>n.a.</v>
      </c>
      <c r="L44" s="11" t="str">
        <f ca="1" t="shared" si="1"/>
        <v>n.a.</v>
      </c>
      <c r="M44" s="11" t="str">
        <f ca="1">IF(ISERROR(((OFFSET(M44,-1,0)/OFFSET(M44,-5,0))^0.25)-1),"n.a.",((OFFSET(M44,-1,0)/OFFSET(M44,-5,0))^0.25)-1)</f>
        <v>n.a.</v>
      </c>
      <c r="N44" s="11">
        <f ca="1" t="shared" si="1"/>
        <v>-0.9574509180855805</v>
      </c>
      <c r="O44" s="233">
        <f ca="1">IF(ISERROR(((OFFSET(O44,-1,0)/OFFSET(O44,-5,0))^0.25)-1),"n.a.",((OFFSET(O44,-1,0)/OFFSET(O44,-5,0))^0.25)-1)</f>
        <v>0.023662650495075876</v>
      </c>
    </row>
    <row r="45" spans="1:15" ht="12.75">
      <c r="A45" s="390" t="str">
        <f ca="1">"∆"&amp;(OFFSET(A45,-3,0))&amp;"/"&amp;(OFFSET(A45,-2,0))</f>
        <v>∆2008/2009</v>
      </c>
      <c r="B45" s="391"/>
      <c r="C45" s="234">
        <f ca="1">IF(ISERROR((OFFSET(C45,-2,0)-OFFSET(C45,-3,0))/OFFSET(C45,-3,0)),"n.a.",(OFFSET(C45,-2,0)-OFFSET(C45,-3,0))/OFFSET(C45,-3,0))</f>
        <v>0.08110136432090691</v>
      </c>
      <c r="D45" s="234">
        <f aca="true" ca="1" t="shared" si="2" ref="D45:N45">IF(ISERROR((OFFSET(D45,-2,0)-OFFSET(D45,-3,0))/OFFSET(D45,-3,0)),"n.a.",(OFFSET(D45,-2,0)-OFFSET(D45,-3,0))/OFFSET(D45,-3,0))</f>
        <v>-0.0720628906810192</v>
      </c>
      <c r="E45" s="234">
        <f ca="1" t="shared" si="2"/>
        <v>0.25329072927718915</v>
      </c>
      <c r="F45" s="234">
        <f ca="1" t="shared" si="2"/>
        <v>0.1417367549725075</v>
      </c>
      <c r="G45" s="234">
        <f ca="1" t="shared" si="2"/>
        <v>-0.18877999731986528</v>
      </c>
      <c r="H45" s="234">
        <f ca="1" t="shared" si="2"/>
        <v>0.6144930430645625</v>
      </c>
      <c r="I45" s="234">
        <f ca="1" t="shared" si="2"/>
        <v>-0.2760273802418105</v>
      </c>
      <c r="J45" s="234">
        <f ca="1">IF(ISERROR((OFFSET(J45,-2,0)-OFFSET(J45,-3,0))/OFFSET(J45,-3,0)),"n.a.",(OFFSET(J45,-2,0)-OFFSET(J45,-3,0))/OFFSET(J45,-3,0))</f>
        <v>-0.02182037469236081</v>
      </c>
      <c r="K45" s="234" t="str">
        <f ca="1" t="shared" si="2"/>
        <v>n.a.</v>
      </c>
      <c r="L45" s="234" t="str">
        <f ca="1" t="shared" si="2"/>
        <v>n.a.</v>
      </c>
      <c r="M45" s="234" t="str">
        <f ca="1" t="shared" si="2"/>
        <v>n.a.</v>
      </c>
      <c r="N45" s="234">
        <f ca="1" t="shared" si="2"/>
        <v>-0.9999808275732364</v>
      </c>
      <c r="O45" s="235">
        <f ca="1">IF(ISERROR((OFFSET(O45,-2,0)-OFFSET(O45,-3,0))/OFFSET(O45,-3,0)),"n.a.",(OFFSET(O45,-2,0)-OFFSET(O45,-3,0))/OFFSET(O45,-3,0))</f>
        <v>0.033976706885094306</v>
      </c>
    </row>
    <row r="46" spans="1:15" ht="12.75">
      <c r="A46" s="88"/>
      <c r="B46" s="88"/>
      <c r="C46" s="71"/>
      <c r="D46" s="71"/>
      <c r="E46" s="71"/>
      <c r="F46" s="71"/>
      <c r="G46" s="71"/>
      <c r="H46" s="71"/>
      <c r="I46" s="89"/>
      <c r="J46" s="89"/>
      <c r="K46" s="89"/>
      <c r="L46" s="89"/>
      <c r="M46" s="89"/>
      <c r="N46" s="89"/>
      <c r="O46" s="89"/>
    </row>
    <row r="47" spans="1:15" ht="12.75">
      <c r="A47" s="88" t="s">
        <v>15</v>
      </c>
      <c r="B47" s="88"/>
      <c r="C47" s="71"/>
      <c r="D47" s="71"/>
      <c r="E47" s="71"/>
      <c r="F47" s="71"/>
      <c r="G47" s="71"/>
      <c r="H47" s="71"/>
      <c r="I47" s="89"/>
      <c r="J47" s="89"/>
      <c r="K47" s="89"/>
      <c r="L47" s="89"/>
      <c r="M47" s="89"/>
      <c r="N47" s="89"/>
      <c r="O47" s="89"/>
    </row>
    <row r="48" spans="1:15" ht="14.25">
      <c r="A48" s="90" t="s">
        <v>101</v>
      </c>
      <c r="B48" s="90"/>
      <c r="C48" s="71"/>
      <c r="D48" s="71"/>
      <c r="E48" s="71"/>
      <c r="F48" s="71"/>
      <c r="G48" s="71"/>
      <c r="H48" s="71"/>
      <c r="I48" s="89"/>
      <c r="J48" s="89"/>
      <c r="K48" s="89"/>
      <c r="L48" s="89"/>
      <c r="M48" s="89"/>
      <c r="N48" s="89"/>
      <c r="O48" s="89"/>
    </row>
    <row r="49" spans="1:15" ht="14.25">
      <c r="A49" s="90" t="s">
        <v>85</v>
      </c>
      <c r="B49" s="90"/>
      <c r="C49" s="71"/>
      <c r="D49" s="71"/>
      <c r="E49" s="71"/>
      <c r="F49" s="71"/>
      <c r="G49" s="71"/>
      <c r="H49" s="71"/>
      <c r="I49" s="89"/>
      <c r="J49" s="89"/>
      <c r="K49" s="89"/>
      <c r="L49" s="89"/>
      <c r="M49" s="89"/>
      <c r="N49" s="89"/>
      <c r="O49" s="89"/>
    </row>
    <row r="50" spans="1:15" ht="14.25">
      <c r="A50" s="90" t="s">
        <v>86</v>
      </c>
      <c r="B50" s="90"/>
      <c r="C50" s="71"/>
      <c r="D50" s="71"/>
      <c r="E50" s="71"/>
      <c r="F50" s="71"/>
      <c r="G50" s="71"/>
      <c r="H50" s="71"/>
      <c r="I50" s="89"/>
      <c r="J50" s="89"/>
      <c r="K50" s="89"/>
      <c r="L50" s="89"/>
      <c r="M50" s="89"/>
      <c r="N50" s="89"/>
      <c r="O50" s="89"/>
    </row>
    <row r="51" spans="1:15" ht="14.25">
      <c r="A51" s="90" t="s">
        <v>87</v>
      </c>
      <c r="B51" s="90"/>
      <c r="C51" s="71"/>
      <c r="D51" s="71"/>
      <c r="E51" s="71"/>
      <c r="F51" s="71"/>
      <c r="G51" s="71"/>
      <c r="H51" s="71"/>
      <c r="I51" s="89"/>
      <c r="J51" s="89"/>
      <c r="K51" s="89"/>
      <c r="L51" s="89"/>
      <c r="M51" s="89"/>
      <c r="N51" s="89"/>
      <c r="O51" s="89"/>
    </row>
    <row r="52" spans="1:15" ht="14.25">
      <c r="A52" s="90" t="s">
        <v>102</v>
      </c>
      <c r="B52" s="90"/>
      <c r="C52" s="71"/>
      <c r="D52" s="71"/>
      <c r="E52" s="71"/>
      <c r="F52" s="71"/>
      <c r="G52" s="71"/>
      <c r="H52" s="71"/>
      <c r="I52" s="89"/>
      <c r="J52" s="89"/>
      <c r="K52" s="89"/>
      <c r="L52" s="89"/>
      <c r="M52" s="89"/>
      <c r="N52" s="89"/>
      <c r="O52" s="89"/>
    </row>
    <row r="53" spans="1:15" ht="14.25">
      <c r="A53" s="90" t="s">
        <v>88</v>
      </c>
      <c r="B53" s="90"/>
      <c r="C53" s="71"/>
      <c r="D53" s="71"/>
      <c r="E53" s="71"/>
      <c r="F53" s="71"/>
      <c r="G53" s="71"/>
      <c r="H53" s="71"/>
      <c r="I53" s="89"/>
      <c r="J53" s="89"/>
      <c r="K53" s="89"/>
      <c r="L53" s="89"/>
      <c r="M53" s="89"/>
      <c r="N53" s="89"/>
      <c r="O53" s="89"/>
    </row>
    <row r="54" spans="1:15" ht="14.25">
      <c r="A54" s="90" t="s">
        <v>20</v>
      </c>
      <c r="B54" s="90"/>
      <c r="C54" s="71"/>
      <c r="D54" s="71"/>
      <c r="E54" s="71"/>
      <c r="F54" s="71"/>
      <c r="G54" s="71"/>
      <c r="H54" s="71"/>
      <c r="I54" s="89"/>
      <c r="J54" s="89"/>
      <c r="K54" s="89"/>
      <c r="L54" s="89"/>
      <c r="M54" s="89"/>
      <c r="N54" s="89"/>
      <c r="O54" s="89"/>
    </row>
    <row r="55" spans="1:15" ht="12.75">
      <c r="A55" s="88" t="s">
        <v>21</v>
      </c>
      <c r="B55" s="88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</sheetData>
  <mergeCells count="3">
    <mergeCell ref="A3:B3"/>
    <mergeCell ref="A44:B44"/>
    <mergeCell ref="A45:B4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22">
      <selection activeCell="H27" sqref="H27"/>
    </sheetView>
  </sheetViews>
  <sheetFormatPr defaultColWidth="9.140625" defaultRowHeight="12.75"/>
  <cols>
    <col min="4" max="4" width="14.421875" style="0" customWidth="1"/>
    <col min="5" max="5" width="11.7109375" style="0" customWidth="1"/>
    <col min="6" max="6" width="13.8515625" style="0" customWidth="1"/>
    <col min="7" max="7" width="12.57421875" style="0" customWidth="1"/>
    <col min="8" max="8" width="13.7109375" style="0" customWidth="1"/>
    <col min="9" max="9" width="15.140625" style="0" customWidth="1"/>
    <col min="10" max="10" width="17.421875" style="0" customWidth="1"/>
    <col min="11" max="11" width="20.140625" style="0" customWidth="1"/>
    <col min="12" max="12" width="19.7109375" style="0" customWidth="1"/>
  </cols>
  <sheetData>
    <row r="1" spans="1:12" ht="15.75">
      <c r="A1" s="91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41.25" customHeight="1">
      <c r="A3" s="392" t="s">
        <v>104</v>
      </c>
      <c r="B3" s="393"/>
      <c r="C3" s="394"/>
      <c r="D3" s="236" t="s">
        <v>105</v>
      </c>
      <c r="E3" s="236" t="str">
        <f>"Gas Reinjected"</f>
        <v>Gas Reinjected</v>
      </c>
      <c r="F3" s="236" t="str">
        <f>"LPG Gas Equivalent Extracted"</f>
        <v>LPG Gas Equivalent Extracted</v>
      </c>
      <c r="G3" s="236" t="s">
        <v>106</v>
      </c>
      <c r="H3" s="236" t="s">
        <v>107</v>
      </c>
      <c r="I3" s="237" t="s">
        <v>35</v>
      </c>
      <c r="J3" s="236" t="s">
        <v>108</v>
      </c>
      <c r="K3" s="236" t="s">
        <v>109</v>
      </c>
      <c r="L3" s="238" t="s">
        <v>110</v>
      </c>
    </row>
    <row r="4" spans="1:12" ht="12.75">
      <c r="A4" s="156">
        <v>1974</v>
      </c>
      <c r="B4" s="239"/>
      <c r="C4" s="240"/>
      <c r="D4" s="241">
        <v>14.056284829899997</v>
      </c>
      <c r="E4" s="241">
        <v>0</v>
      </c>
      <c r="F4" s="241">
        <v>0.107755</v>
      </c>
      <c r="G4" s="241">
        <v>1.0268739614</v>
      </c>
      <c r="H4" s="241">
        <v>12.921655868499998</v>
      </c>
      <c r="I4" s="241">
        <v>2.42439</v>
      </c>
      <c r="J4" s="241">
        <v>10.497265868499998</v>
      </c>
      <c r="K4" s="241">
        <v>1.618454016</v>
      </c>
      <c r="L4" s="242">
        <v>12.115719884499997</v>
      </c>
    </row>
    <row r="5" spans="1:12" ht="12.75">
      <c r="A5" s="156">
        <v>1975</v>
      </c>
      <c r="B5" s="239"/>
      <c r="C5" s="240"/>
      <c r="D5" s="241">
        <v>15.359871258999998</v>
      </c>
      <c r="E5" s="241">
        <v>0</v>
      </c>
      <c r="F5" s="241">
        <v>0.14552800000000002</v>
      </c>
      <c r="G5" s="241">
        <v>1.18806473458</v>
      </c>
      <c r="H5" s="241">
        <v>14.026278524419999</v>
      </c>
      <c r="I5" s="241">
        <v>1.898457</v>
      </c>
      <c r="J5" s="241">
        <v>12.127821524419998</v>
      </c>
      <c r="K5" s="241">
        <v>1.967332016</v>
      </c>
      <c r="L5" s="242">
        <v>14.095153540419998</v>
      </c>
    </row>
    <row r="6" spans="1:12" ht="12.75">
      <c r="A6" s="156">
        <v>1976</v>
      </c>
      <c r="B6" s="239"/>
      <c r="C6" s="240"/>
      <c r="D6" s="241">
        <v>40.221964332</v>
      </c>
      <c r="E6" s="241">
        <v>0</v>
      </c>
      <c r="F6" s="241">
        <v>0.391782</v>
      </c>
      <c r="G6" s="241">
        <v>2.2915200324</v>
      </c>
      <c r="H6" s="241">
        <v>37.5386622996</v>
      </c>
      <c r="I6" s="241">
        <v>2.736763</v>
      </c>
      <c r="J6" s="241">
        <v>34.801899299599995</v>
      </c>
      <c r="K6" s="241">
        <v>0</v>
      </c>
      <c r="L6" s="242">
        <v>34.801899299599995</v>
      </c>
    </row>
    <row r="7" spans="1:12" ht="12.75">
      <c r="A7" s="156">
        <v>1977</v>
      </c>
      <c r="B7" s="239"/>
      <c r="C7" s="240"/>
      <c r="D7" s="241">
        <v>64.35229085499999</v>
      </c>
      <c r="E7" s="241">
        <v>0</v>
      </c>
      <c r="F7" s="241">
        <v>0.551718</v>
      </c>
      <c r="G7" s="241">
        <v>2.1258801258</v>
      </c>
      <c r="H7" s="241">
        <v>61.67469272919999</v>
      </c>
      <c r="I7" s="241">
        <v>4.596468</v>
      </c>
      <c r="J7" s="241">
        <v>57.07822472919999</v>
      </c>
      <c r="K7" s="241">
        <v>1.9693850560000001</v>
      </c>
      <c r="L7" s="242">
        <v>59.04760978519999</v>
      </c>
    </row>
    <row r="8" spans="1:12" ht="12.75">
      <c r="A8" s="156">
        <v>1978</v>
      </c>
      <c r="B8" s="239"/>
      <c r="C8" s="240"/>
      <c r="D8" s="241">
        <v>59.48761085899999</v>
      </c>
      <c r="E8" s="241">
        <v>0</v>
      </c>
      <c r="F8" s="241">
        <v>0.6784629999999999</v>
      </c>
      <c r="G8" s="241">
        <v>0.8935348799299999</v>
      </c>
      <c r="H8" s="241">
        <v>57.91561297906999</v>
      </c>
      <c r="I8" s="241">
        <v>3.990288</v>
      </c>
      <c r="J8" s="241">
        <v>53.92532497906999</v>
      </c>
      <c r="K8" s="241">
        <v>1.765956024</v>
      </c>
      <c r="L8" s="242">
        <v>55.69128100306999</v>
      </c>
    </row>
    <row r="9" spans="1:12" ht="12.75">
      <c r="A9" s="156">
        <v>1979</v>
      </c>
      <c r="B9" s="239"/>
      <c r="C9" s="240"/>
      <c r="D9" s="241">
        <v>47.1353207414</v>
      </c>
      <c r="E9" s="241">
        <v>0</v>
      </c>
      <c r="F9" s="241">
        <v>1.172279</v>
      </c>
      <c r="G9" s="241">
        <v>7.759936070150001</v>
      </c>
      <c r="H9" s="241">
        <v>38.20310567125</v>
      </c>
      <c r="I9" s="241">
        <v>4.748559736500001</v>
      </c>
      <c r="J9" s="241">
        <v>33.45454593475</v>
      </c>
      <c r="K9" s="241">
        <v>1.704496032</v>
      </c>
      <c r="L9" s="242">
        <v>35.15904196675</v>
      </c>
    </row>
    <row r="10" spans="1:12" ht="12.75">
      <c r="A10" s="156">
        <v>1980</v>
      </c>
      <c r="B10" s="239"/>
      <c r="C10" s="240"/>
      <c r="D10" s="241">
        <v>42.520624467999994</v>
      </c>
      <c r="E10" s="241">
        <v>5.411075515</v>
      </c>
      <c r="F10" s="241">
        <v>0.85323788</v>
      </c>
      <c r="G10" s="241">
        <v>0.7840036538699999</v>
      </c>
      <c r="H10" s="241">
        <v>35.47230741912999</v>
      </c>
      <c r="I10" s="241">
        <v>4.0198413811</v>
      </c>
      <c r="J10" s="241">
        <v>31.45246603802999</v>
      </c>
      <c r="K10" s="241">
        <v>1.4572935200000001</v>
      </c>
      <c r="L10" s="242">
        <v>32.90975955802999</v>
      </c>
    </row>
    <row r="11" spans="1:12" ht="12.75">
      <c r="A11" s="156">
        <v>1981</v>
      </c>
      <c r="B11" s="239"/>
      <c r="C11" s="240"/>
      <c r="D11" s="241">
        <v>56.616719459</v>
      </c>
      <c r="E11" s="241">
        <v>11.078647595</v>
      </c>
      <c r="F11" s="241">
        <v>1.3014498739999998</v>
      </c>
      <c r="G11" s="241">
        <v>0.6020625019</v>
      </c>
      <c r="H11" s="241">
        <v>43.6345594881</v>
      </c>
      <c r="I11" s="241">
        <v>3.747145042</v>
      </c>
      <c r="J11" s="241">
        <v>39.8874144461</v>
      </c>
      <c r="K11" s="241">
        <v>1.4572935200000001</v>
      </c>
      <c r="L11" s="242">
        <v>41.3447079661</v>
      </c>
    </row>
    <row r="12" spans="1:12" ht="12.75">
      <c r="A12" s="156">
        <v>1982</v>
      </c>
      <c r="B12" s="239"/>
      <c r="C12" s="240"/>
      <c r="D12" s="241">
        <v>96.77992499999999</v>
      </c>
      <c r="E12" s="241">
        <v>16.144612</v>
      </c>
      <c r="F12" s="241">
        <v>1.537458</v>
      </c>
      <c r="G12" s="241">
        <v>0.47412300000000007</v>
      </c>
      <c r="H12" s="241">
        <v>78.62373199999999</v>
      </c>
      <c r="I12" s="241">
        <v>4.6538260000000005</v>
      </c>
      <c r="J12" s="241">
        <v>73.969906</v>
      </c>
      <c r="K12" s="241">
        <v>1.30790252</v>
      </c>
      <c r="L12" s="242">
        <v>75.27780852</v>
      </c>
    </row>
    <row r="13" spans="1:12" ht="12.75">
      <c r="A13" s="156">
        <v>1983</v>
      </c>
      <c r="B13" s="239"/>
      <c r="C13" s="240"/>
      <c r="D13" s="241">
        <v>106.158784</v>
      </c>
      <c r="E13" s="241">
        <v>18.846457</v>
      </c>
      <c r="F13" s="241">
        <v>1.74086</v>
      </c>
      <c r="G13" s="241">
        <v>0.301829</v>
      </c>
      <c r="H13" s="241">
        <v>85.269638</v>
      </c>
      <c r="I13" s="241">
        <v>4.89264</v>
      </c>
      <c r="J13" s="241">
        <v>80.376998</v>
      </c>
      <c r="K13" s="241">
        <v>1.112981004</v>
      </c>
      <c r="L13" s="242">
        <v>81.489979004</v>
      </c>
    </row>
    <row r="14" spans="1:12" ht="12.75">
      <c r="A14" s="156">
        <v>1984</v>
      </c>
      <c r="B14" s="239"/>
      <c r="C14" s="240"/>
      <c r="D14" s="241">
        <v>133.07107502</v>
      </c>
      <c r="E14" s="241">
        <v>20.008125</v>
      </c>
      <c r="F14" s="241">
        <v>2.59427</v>
      </c>
      <c r="G14" s="241">
        <v>1.265836</v>
      </c>
      <c r="H14" s="241">
        <v>109.20284402</v>
      </c>
      <c r="I14" s="241">
        <v>5.249663199966</v>
      </c>
      <c r="J14" s="241">
        <v>103.953180820034</v>
      </c>
      <c r="K14" s="241">
        <v>0.9452706132812501</v>
      </c>
      <c r="L14" s="242">
        <v>104.89845143331526</v>
      </c>
    </row>
    <row r="15" spans="1:12" ht="12.75">
      <c r="A15" s="156">
        <v>1985</v>
      </c>
      <c r="B15" s="239"/>
      <c r="C15" s="240"/>
      <c r="D15" s="241">
        <v>168.072514</v>
      </c>
      <c r="E15" s="241">
        <v>23.272644</v>
      </c>
      <c r="F15" s="241">
        <v>4.659741</v>
      </c>
      <c r="G15" s="241">
        <v>0.7569600000000001</v>
      </c>
      <c r="H15" s="241">
        <v>139.383169</v>
      </c>
      <c r="I15" s="241">
        <v>4.9960092359905</v>
      </c>
      <c r="J15" s="241">
        <v>134.3871597640095</v>
      </c>
      <c r="K15" s="241">
        <v>0.7000682109375</v>
      </c>
      <c r="L15" s="242">
        <v>135.087227974947</v>
      </c>
    </row>
    <row r="16" spans="1:12" ht="12.75">
      <c r="A16" s="156">
        <v>1986</v>
      </c>
      <c r="B16" s="239"/>
      <c r="C16" s="240"/>
      <c r="D16" s="241">
        <v>194.327956</v>
      </c>
      <c r="E16" s="241">
        <v>19.700349</v>
      </c>
      <c r="F16" s="241">
        <v>5.438187</v>
      </c>
      <c r="G16" s="241">
        <v>1.2584180000000003</v>
      </c>
      <c r="H16" s="241">
        <v>167.931002</v>
      </c>
      <c r="I16" s="241">
        <v>4.3144029999999995</v>
      </c>
      <c r="J16" s="241">
        <v>163.616599</v>
      </c>
      <c r="K16" s="241">
        <v>0.38917875292968745</v>
      </c>
      <c r="L16" s="242">
        <v>164.0057777529297</v>
      </c>
    </row>
    <row r="17" spans="1:12" ht="12.75">
      <c r="A17" s="156">
        <v>1987</v>
      </c>
      <c r="B17" s="239"/>
      <c r="C17" s="240"/>
      <c r="D17" s="241">
        <v>188.59744299999997</v>
      </c>
      <c r="E17" s="241">
        <v>19.630484</v>
      </c>
      <c r="F17" s="241">
        <v>5.442453</v>
      </c>
      <c r="G17" s="241">
        <v>0.997558</v>
      </c>
      <c r="H17" s="241">
        <v>162.52694799999998</v>
      </c>
      <c r="I17" s="241">
        <v>4.068678</v>
      </c>
      <c r="J17" s="241">
        <v>158.45826999999997</v>
      </c>
      <c r="K17" s="241">
        <v>0.1508514570703125</v>
      </c>
      <c r="L17" s="242">
        <v>158.60912145707027</v>
      </c>
    </row>
    <row r="18" spans="1:12" ht="12.75">
      <c r="A18" s="156">
        <v>1988</v>
      </c>
      <c r="B18" s="239"/>
      <c r="C18" s="240"/>
      <c r="D18" s="241">
        <v>209.1549635</v>
      </c>
      <c r="E18" s="241">
        <v>25.527342</v>
      </c>
      <c r="F18" s="241">
        <v>5.779022</v>
      </c>
      <c r="G18" s="241">
        <v>1.5019179999999999</v>
      </c>
      <c r="H18" s="241">
        <v>176.34668150000002</v>
      </c>
      <c r="I18" s="241">
        <v>4.143695813137</v>
      </c>
      <c r="J18" s="241">
        <v>172.20298568686303</v>
      </c>
      <c r="K18" s="241">
        <v>0.11130320299890625</v>
      </c>
      <c r="L18" s="242">
        <v>172.31428888986193</v>
      </c>
    </row>
    <row r="19" spans="1:12" ht="12.75">
      <c r="A19" s="156">
        <v>1989</v>
      </c>
      <c r="B19" s="239"/>
      <c r="C19" s="240"/>
      <c r="D19" s="241">
        <v>218.3225866</v>
      </c>
      <c r="E19" s="241">
        <v>29.68474</v>
      </c>
      <c r="F19" s="241">
        <v>5.735687</v>
      </c>
      <c r="G19" s="241">
        <v>1.882585</v>
      </c>
      <c r="H19" s="241">
        <v>181.01957459999997</v>
      </c>
      <c r="I19" s="241">
        <v>3.825233797091</v>
      </c>
      <c r="J19" s="241">
        <v>177.19434080290898</v>
      </c>
      <c r="K19" s="241">
        <v>0.1002607197265625</v>
      </c>
      <c r="L19" s="242">
        <v>177.29460152263553</v>
      </c>
    </row>
    <row r="20" spans="1:12" ht="12.75">
      <c r="A20" s="156">
        <v>1990</v>
      </c>
      <c r="B20" s="239"/>
      <c r="C20" s="240"/>
      <c r="D20" s="241">
        <v>216.2354917</v>
      </c>
      <c r="E20" s="241">
        <v>27.897569999999998</v>
      </c>
      <c r="F20" s="241">
        <v>6.009558999999999</v>
      </c>
      <c r="G20" s="241">
        <v>2.206718</v>
      </c>
      <c r="H20" s="241">
        <v>180.12164470000002</v>
      </c>
      <c r="I20" s="241">
        <v>3.5853518942610005</v>
      </c>
      <c r="J20" s="241">
        <v>176.536292805739</v>
      </c>
      <c r="K20" s="241">
        <v>0.0683276611328125</v>
      </c>
      <c r="L20" s="242">
        <v>176.6046204668718</v>
      </c>
    </row>
    <row r="21" spans="1:12" ht="12.75">
      <c r="A21" s="156">
        <v>1991</v>
      </c>
      <c r="B21" s="239"/>
      <c r="C21" s="240"/>
      <c r="D21" s="241">
        <v>227.44003350000003</v>
      </c>
      <c r="E21" s="241">
        <v>22.115091</v>
      </c>
      <c r="F21" s="241">
        <v>7.076047</v>
      </c>
      <c r="G21" s="241">
        <v>2.446333</v>
      </c>
      <c r="H21" s="241">
        <v>195.80256250000002</v>
      </c>
      <c r="I21" s="241">
        <v>3.654236447284</v>
      </c>
      <c r="J21" s="241">
        <v>192.14832605271602</v>
      </c>
      <c r="K21" s="241">
        <v>0</v>
      </c>
      <c r="L21" s="242">
        <v>192.14832605271602</v>
      </c>
    </row>
    <row r="22" spans="1:12" ht="12.75">
      <c r="A22" s="156">
        <v>1992</v>
      </c>
      <c r="B22" s="239"/>
      <c r="C22" s="240"/>
      <c r="D22" s="241">
        <v>242.540502</v>
      </c>
      <c r="E22" s="241">
        <v>25.146724000000003</v>
      </c>
      <c r="F22" s="241">
        <v>7.692055000000001</v>
      </c>
      <c r="G22" s="241">
        <v>1.884841</v>
      </c>
      <c r="H22" s="241">
        <v>207.816882</v>
      </c>
      <c r="I22" s="241">
        <v>4.291774</v>
      </c>
      <c r="J22" s="241">
        <v>203.525108</v>
      </c>
      <c r="K22" s="241">
        <v>0</v>
      </c>
      <c r="L22" s="242">
        <v>203.525108</v>
      </c>
    </row>
    <row r="23" spans="1:12" ht="12.75">
      <c r="A23" s="156">
        <v>1993</v>
      </c>
      <c r="B23" s="239"/>
      <c r="C23" s="240"/>
      <c r="D23" s="241">
        <v>236.4129289</v>
      </c>
      <c r="E23" s="241">
        <v>24.790302</v>
      </c>
      <c r="F23" s="241">
        <v>7.979633</v>
      </c>
      <c r="G23" s="241">
        <v>1.5752187963999997</v>
      </c>
      <c r="H23" s="241">
        <v>202.06777510359998</v>
      </c>
      <c r="I23" s="241">
        <v>4.399507</v>
      </c>
      <c r="J23" s="241">
        <v>197.66826810359998</v>
      </c>
      <c r="K23" s="241">
        <v>0</v>
      </c>
      <c r="L23" s="242">
        <v>197.66826810359998</v>
      </c>
    </row>
    <row r="24" spans="1:12" ht="12.75">
      <c r="A24" s="156">
        <v>1994</v>
      </c>
      <c r="B24" s="239"/>
      <c r="C24" s="240"/>
      <c r="D24" s="241">
        <v>227.1383</v>
      </c>
      <c r="E24" s="241">
        <v>28.66139</v>
      </c>
      <c r="F24" s="241">
        <v>8.143372000000001</v>
      </c>
      <c r="G24" s="241">
        <v>1.846845</v>
      </c>
      <c r="H24" s="241">
        <v>188.48669299999997</v>
      </c>
      <c r="I24" s="241">
        <v>4.7684169999999995</v>
      </c>
      <c r="J24" s="241">
        <v>183.71827599999997</v>
      </c>
      <c r="K24" s="241">
        <v>0</v>
      </c>
      <c r="L24" s="242">
        <v>183.71827599999997</v>
      </c>
    </row>
    <row r="25" spans="1:12" ht="12.75">
      <c r="A25" s="156">
        <v>1995</v>
      </c>
      <c r="B25" s="239"/>
      <c r="C25" s="240"/>
      <c r="D25" s="241">
        <v>206.28132899999997</v>
      </c>
      <c r="E25" s="241">
        <v>19.408493</v>
      </c>
      <c r="F25" s="241">
        <v>7.6128160000000005</v>
      </c>
      <c r="G25" s="241">
        <v>1.237632</v>
      </c>
      <c r="H25" s="241">
        <v>178.02238799999998</v>
      </c>
      <c r="I25" s="241">
        <v>4.720312</v>
      </c>
      <c r="J25" s="241">
        <v>173.30207599999997</v>
      </c>
      <c r="K25" s="241">
        <v>0</v>
      </c>
      <c r="L25" s="242">
        <v>173.30207599999997</v>
      </c>
    </row>
    <row r="26" spans="1:12" ht="12.75">
      <c r="A26" s="156">
        <v>1996</v>
      </c>
      <c r="B26" s="243"/>
      <c r="C26" s="244"/>
      <c r="D26" s="241">
        <v>242.449753180995</v>
      </c>
      <c r="E26" s="241">
        <v>27.668473</v>
      </c>
      <c r="F26" s="241">
        <v>8.942394800995025</v>
      </c>
      <c r="G26" s="241">
        <v>2.475257</v>
      </c>
      <c r="H26" s="241">
        <v>203.36362837999997</v>
      </c>
      <c r="I26" s="241">
        <v>5.430866</v>
      </c>
      <c r="J26" s="241">
        <v>197.93276237999996</v>
      </c>
      <c r="K26" s="241">
        <v>0</v>
      </c>
      <c r="L26" s="242">
        <v>197.93276237999996</v>
      </c>
    </row>
    <row r="27" spans="1:12" ht="12.75">
      <c r="A27" s="156">
        <v>1997</v>
      </c>
      <c r="B27" s="243"/>
      <c r="C27" s="244"/>
      <c r="D27" s="241">
        <v>251.9342564538037</v>
      </c>
      <c r="E27" s="241">
        <v>20.478544999999997</v>
      </c>
      <c r="F27" s="241">
        <v>9.78332354726368</v>
      </c>
      <c r="G27" s="241">
        <v>3.9671518056900004</v>
      </c>
      <c r="H27" s="241">
        <v>217.70523610085002</v>
      </c>
      <c r="I27" s="241">
        <v>5.723048</v>
      </c>
      <c r="J27" s="241">
        <v>211.98218810085</v>
      </c>
      <c r="K27" s="241">
        <v>0</v>
      </c>
      <c r="L27" s="242">
        <v>211.98218810085</v>
      </c>
    </row>
    <row r="28" spans="1:12" ht="12.75">
      <c r="A28" s="156">
        <v>1998</v>
      </c>
      <c r="B28" s="243"/>
      <c r="C28" s="244"/>
      <c r="D28" s="241">
        <v>227.22177451943242</v>
      </c>
      <c r="E28" s="241">
        <v>21.119311999999997</v>
      </c>
      <c r="F28" s="241">
        <v>9.543677696517413</v>
      </c>
      <c r="G28" s="241">
        <v>3.091950597265</v>
      </c>
      <c r="H28" s="241">
        <v>193.46683422565</v>
      </c>
      <c r="I28" s="241">
        <v>5.56754203635</v>
      </c>
      <c r="J28" s="241">
        <v>187.89929218929998</v>
      </c>
      <c r="K28" s="241">
        <v>0</v>
      </c>
      <c r="L28" s="242">
        <v>187.89929218929998</v>
      </c>
    </row>
    <row r="29" spans="1:12" ht="12.75">
      <c r="A29" s="156">
        <v>1999</v>
      </c>
      <c r="B29" s="243"/>
      <c r="C29" s="244"/>
      <c r="D29" s="241">
        <v>253.45751846882504</v>
      </c>
      <c r="E29" s="241">
        <v>17.737271</v>
      </c>
      <c r="F29" s="241">
        <v>10.01728346882505</v>
      </c>
      <c r="G29" s="241">
        <v>1.940546</v>
      </c>
      <c r="H29" s="241">
        <v>223.762418</v>
      </c>
      <c r="I29" s="241">
        <v>5.562719052953138</v>
      </c>
      <c r="J29" s="241">
        <v>218.19969894704687</v>
      </c>
      <c r="K29" s="241">
        <v>0</v>
      </c>
      <c r="L29" s="242">
        <v>218.19969894704687</v>
      </c>
    </row>
    <row r="30" spans="1:12" ht="12.75">
      <c r="A30" s="156">
        <v>2000</v>
      </c>
      <c r="B30" s="243"/>
      <c r="C30" s="244"/>
      <c r="D30" s="241">
        <v>254.17202511144</v>
      </c>
      <c r="E30" s="241">
        <v>6.853582</v>
      </c>
      <c r="F30" s="241">
        <v>10.470514170467727</v>
      </c>
      <c r="G30" s="241">
        <v>1.6361910000000002</v>
      </c>
      <c r="H30" s="241">
        <v>235.21173794097228</v>
      </c>
      <c r="I30" s="241">
        <v>5.511565737056969</v>
      </c>
      <c r="J30" s="241">
        <v>229.70017220391532</v>
      </c>
      <c r="K30" s="241">
        <v>0</v>
      </c>
      <c r="L30" s="242">
        <v>229.70017220391532</v>
      </c>
    </row>
    <row r="31" spans="1:12" ht="12.75">
      <c r="A31" s="156">
        <v>2001</v>
      </c>
      <c r="B31" s="243"/>
      <c r="C31" s="244"/>
      <c r="D31" s="241">
        <v>265.22207306459995</v>
      </c>
      <c r="E31" s="241">
        <v>3.592939</v>
      </c>
      <c r="F31" s="241">
        <v>11.534094830822088</v>
      </c>
      <c r="G31" s="241">
        <v>2.592263</v>
      </c>
      <c r="H31" s="241">
        <v>247.50277623377787</v>
      </c>
      <c r="I31" s="241">
        <v>5.8257934995854725</v>
      </c>
      <c r="J31" s="241">
        <v>241.6769827341924</v>
      </c>
      <c r="K31" s="241">
        <v>0</v>
      </c>
      <c r="L31" s="242">
        <v>241.6769827341924</v>
      </c>
    </row>
    <row r="32" spans="1:12" ht="12.75">
      <c r="A32" s="156">
        <v>2002</v>
      </c>
      <c r="B32" s="243"/>
      <c r="C32" s="244"/>
      <c r="D32" s="241">
        <v>248.78928929253001</v>
      </c>
      <c r="E32" s="241">
        <v>0.495658</v>
      </c>
      <c r="F32" s="241">
        <v>11.400021990691277</v>
      </c>
      <c r="G32" s="241">
        <v>1.60706</v>
      </c>
      <c r="H32" s="241">
        <v>235.28654930183876</v>
      </c>
      <c r="I32" s="241">
        <v>5.6657142760544374</v>
      </c>
      <c r="J32" s="241">
        <v>229.62083502578432</v>
      </c>
      <c r="K32" s="241">
        <v>0</v>
      </c>
      <c r="L32" s="242">
        <v>229.62083502578432</v>
      </c>
    </row>
    <row r="33" spans="1:12" ht="14.25">
      <c r="A33" s="156">
        <v>2003</v>
      </c>
      <c r="B33" s="245"/>
      <c r="C33" s="246"/>
      <c r="D33" s="241">
        <v>189.63792327494002</v>
      </c>
      <c r="E33" s="241">
        <v>0.009262</v>
      </c>
      <c r="F33" s="241">
        <v>9.098340584774188</v>
      </c>
      <c r="G33" s="241">
        <v>1.07759</v>
      </c>
      <c r="H33" s="241">
        <v>179.45273069016585</v>
      </c>
      <c r="I33" s="241">
        <v>5.702789307199371</v>
      </c>
      <c r="J33" s="241">
        <v>173.74994138296648</v>
      </c>
      <c r="K33" s="241">
        <v>0</v>
      </c>
      <c r="L33" s="242">
        <v>173.74994138296648</v>
      </c>
    </row>
    <row r="34" spans="1:12" ht="14.25">
      <c r="A34" s="156">
        <v>2004</v>
      </c>
      <c r="B34" s="245"/>
      <c r="C34" s="246"/>
      <c r="D34" s="241">
        <v>171.29891150204</v>
      </c>
      <c r="E34" s="241">
        <v>0.6222260000000001</v>
      </c>
      <c r="F34" s="241">
        <v>9.132592562457956</v>
      </c>
      <c r="G34" s="241">
        <v>0.903737</v>
      </c>
      <c r="H34" s="241">
        <v>160.64035593958204</v>
      </c>
      <c r="I34" s="241">
        <v>5.388214217807299</v>
      </c>
      <c r="J34" s="241">
        <v>155.25214172177473</v>
      </c>
      <c r="K34" s="241">
        <v>0</v>
      </c>
      <c r="L34" s="242">
        <v>155.25214172177473</v>
      </c>
    </row>
    <row r="35" spans="1:12" ht="14.25">
      <c r="A35" s="156">
        <v>2005</v>
      </c>
      <c r="B35" s="245"/>
      <c r="C35" s="246"/>
      <c r="D35" s="241">
        <v>160.21197130082</v>
      </c>
      <c r="E35" s="241">
        <v>0.503014</v>
      </c>
      <c r="F35" s="241">
        <v>8.757346825393679</v>
      </c>
      <c r="G35" s="241">
        <v>0.784686</v>
      </c>
      <c r="H35" s="241">
        <v>150.16692447542633</v>
      </c>
      <c r="I35" s="241">
        <v>5.350740941629861</v>
      </c>
      <c r="J35" s="241">
        <v>144.81618353379648</v>
      </c>
      <c r="K35" s="241">
        <v>0</v>
      </c>
      <c r="L35" s="242">
        <v>144.81618353379648</v>
      </c>
    </row>
    <row r="36" spans="1:12" ht="14.25">
      <c r="A36" s="156">
        <v>2006</v>
      </c>
      <c r="B36" s="245"/>
      <c r="C36" s="246"/>
      <c r="D36" s="241">
        <v>164.30797067309</v>
      </c>
      <c r="E36" s="241">
        <v>1.5923770000000002</v>
      </c>
      <c r="F36" s="241">
        <v>7.832212103225278</v>
      </c>
      <c r="G36" s="241">
        <v>0.8577839999999999</v>
      </c>
      <c r="H36" s="241">
        <v>154.02559756986471</v>
      </c>
      <c r="I36" s="241">
        <v>5.562496082145038</v>
      </c>
      <c r="J36" s="241">
        <v>148.46310148771968</v>
      </c>
      <c r="K36" s="241">
        <v>0</v>
      </c>
      <c r="L36" s="242">
        <v>148.46310148771968</v>
      </c>
    </row>
    <row r="37" spans="1:12" ht="14.25">
      <c r="A37" s="156">
        <v>2007</v>
      </c>
      <c r="B37" s="245"/>
      <c r="C37" s="246"/>
      <c r="D37" s="241">
        <v>180.88489179438</v>
      </c>
      <c r="E37" s="241">
        <v>1.834757</v>
      </c>
      <c r="F37" s="241">
        <v>5.513438620471148</v>
      </c>
      <c r="G37" s="241">
        <v>3.9671710000000004</v>
      </c>
      <c r="H37" s="241">
        <v>169.56952517390886</v>
      </c>
      <c r="I37" s="241">
        <v>6.468566537659934</v>
      </c>
      <c r="J37" s="241">
        <v>163.10095863624892</v>
      </c>
      <c r="K37" s="241">
        <v>0</v>
      </c>
      <c r="L37" s="242">
        <v>163.10095863624892</v>
      </c>
    </row>
    <row r="38" spans="1:12" ht="12.75">
      <c r="A38" s="156">
        <v>2008</v>
      </c>
      <c r="B38" s="243"/>
      <c r="C38" s="244"/>
      <c r="D38" s="241">
        <v>173.7826435566826</v>
      </c>
      <c r="E38" s="241">
        <v>2.645803</v>
      </c>
      <c r="F38" s="241">
        <v>4.212187097172306</v>
      </c>
      <c r="G38" s="241">
        <v>6.933123</v>
      </c>
      <c r="H38" s="241">
        <v>159.99153045951027</v>
      </c>
      <c r="I38" s="241">
        <v>6.199521072513641</v>
      </c>
      <c r="J38" s="241">
        <v>153.79200938699663</v>
      </c>
      <c r="K38" s="241">
        <v>0</v>
      </c>
      <c r="L38" s="242">
        <v>153.79200938699663</v>
      </c>
    </row>
    <row r="39" spans="1:12" ht="12.75">
      <c r="A39" s="156">
        <v>2009</v>
      </c>
      <c r="B39" s="243"/>
      <c r="C39" s="244"/>
      <c r="D39" s="241">
        <v>180.24915743312</v>
      </c>
      <c r="E39" s="241">
        <v>4.979696</v>
      </c>
      <c r="F39" s="241">
        <v>3.5662609879349834</v>
      </c>
      <c r="G39" s="241">
        <v>6.6413496</v>
      </c>
      <c r="H39" s="241">
        <v>165.061850845185</v>
      </c>
      <c r="I39" s="241">
        <v>6.0445364</v>
      </c>
      <c r="J39" s="241">
        <v>159.017314445185</v>
      </c>
      <c r="K39" s="241">
        <v>0</v>
      </c>
      <c r="L39" s="242">
        <v>159.017314445185</v>
      </c>
    </row>
    <row r="40" spans="1:12" ht="12.75">
      <c r="A40" s="177">
        <v>2008</v>
      </c>
      <c r="B40" s="178">
        <v>39508</v>
      </c>
      <c r="C40" s="247"/>
      <c r="D40" s="248">
        <v>40.429818648542586</v>
      </c>
      <c r="E40" s="248">
        <v>0.5305799999999999</v>
      </c>
      <c r="F40" s="248">
        <v>1.1256131107194947</v>
      </c>
      <c r="G40" s="248">
        <v>2.1710760000000002</v>
      </c>
      <c r="H40" s="248">
        <v>36.602549537823094</v>
      </c>
      <c r="I40" s="248">
        <v>1.4709427431284103</v>
      </c>
      <c r="J40" s="248">
        <v>35.13160679469468</v>
      </c>
      <c r="K40" s="248">
        <v>0</v>
      </c>
      <c r="L40" s="249">
        <v>35.13160679469468</v>
      </c>
    </row>
    <row r="41" spans="1:12" ht="12.75">
      <c r="A41" s="186"/>
      <c r="B41" s="187">
        <v>39600</v>
      </c>
      <c r="C41" s="250"/>
      <c r="D41" s="241">
        <v>47.88478892902001</v>
      </c>
      <c r="E41" s="241">
        <v>0.620527</v>
      </c>
      <c r="F41" s="241">
        <v>1.2016436561252313</v>
      </c>
      <c r="G41" s="241">
        <v>2.156646</v>
      </c>
      <c r="H41" s="241">
        <v>43.90597227289478</v>
      </c>
      <c r="I41" s="241">
        <v>1.54029644312841</v>
      </c>
      <c r="J41" s="241">
        <v>42.36567582976637</v>
      </c>
      <c r="K41" s="241">
        <v>0</v>
      </c>
      <c r="L41" s="242">
        <v>42.36567582976637</v>
      </c>
    </row>
    <row r="42" spans="1:12" ht="12.75">
      <c r="A42" s="186"/>
      <c r="B42" s="187">
        <v>39692</v>
      </c>
      <c r="C42" s="250"/>
      <c r="D42" s="241">
        <v>45.68580649165</v>
      </c>
      <c r="E42" s="241">
        <v>0.738319</v>
      </c>
      <c r="F42" s="241">
        <v>1.0325528233060286</v>
      </c>
      <c r="G42" s="241">
        <v>1.4893880000000002</v>
      </c>
      <c r="H42" s="241">
        <v>42.425546668343976</v>
      </c>
      <c r="I42" s="241">
        <v>1.6537274431284104</v>
      </c>
      <c r="J42" s="241">
        <v>40.771819225215566</v>
      </c>
      <c r="K42" s="241">
        <v>0</v>
      </c>
      <c r="L42" s="242">
        <v>40.771819225215566</v>
      </c>
    </row>
    <row r="43" spans="1:12" ht="12.75">
      <c r="A43" s="186"/>
      <c r="B43" s="187">
        <v>39783</v>
      </c>
      <c r="C43" s="250"/>
      <c r="D43" s="241">
        <v>39.78222948747</v>
      </c>
      <c r="E43" s="241">
        <v>0.7563770000000001</v>
      </c>
      <c r="F43" s="241">
        <v>0.8523775070215517</v>
      </c>
      <c r="G43" s="241">
        <v>1.1160130000000001</v>
      </c>
      <c r="H43" s="241">
        <v>37.057461980448444</v>
      </c>
      <c r="I43" s="241">
        <v>1.5345544431284102</v>
      </c>
      <c r="J43" s="241">
        <v>35.52290753732004</v>
      </c>
      <c r="K43" s="241">
        <v>0</v>
      </c>
      <c r="L43" s="242">
        <v>35.52290753732004</v>
      </c>
    </row>
    <row r="44" spans="1:12" ht="12.75">
      <c r="A44" s="186">
        <v>2009</v>
      </c>
      <c r="B44" s="187">
        <v>39873</v>
      </c>
      <c r="C44" s="251"/>
      <c r="D44" s="241">
        <v>40.78934993327999</v>
      </c>
      <c r="E44" s="241">
        <v>0.9668969999999999</v>
      </c>
      <c r="F44" s="241">
        <v>0.7165862102936856</v>
      </c>
      <c r="G44" s="241">
        <v>0.99141395</v>
      </c>
      <c r="H44" s="241">
        <v>38.114452772986304</v>
      </c>
      <c r="I44" s="241">
        <v>1.2071300499999997</v>
      </c>
      <c r="J44" s="241">
        <v>36.90732272298631</v>
      </c>
      <c r="K44" s="241">
        <v>0</v>
      </c>
      <c r="L44" s="242">
        <v>36.90732272298631</v>
      </c>
    </row>
    <row r="45" spans="1:12" ht="12.75">
      <c r="A45" s="186"/>
      <c r="B45" s="187">
        <v>39965</v>
      </c>
      <c r="C45" s="251"/>
      <c r="D45" s="241">
        <v>45.30145758398999</v>
      </c>
      <c r="E45" s="241">
        <v>1.236837</v>
      </c>
      <c r="F45" s="241">
        <v>0.8520754714430261</v>
      </c>
      <c r="G45" s="241">
        <v>1.09656845</v>
      </c>
      <c r="H45" s="241">
        <v>42.11597666254696</v>
      </c>
      <c r="I45" s="241">
        <v>1.4333145500000002</v>
      </c>
      <c r="J45" s="241">
        <v>40.682662112546964</v>
      </c>
      <c r="K45" s="241">
        <v>0</v>
      </c>
      <c r="L45" s="242">
        <v>40.682662112546964</v>
      </c>
    </row>
    <row r="46" spans="1:12" ht="12.75">
      <c r="A46" s="186"/>
      <c r="B46" s="187">
        <v>40057</v>
      </c>
      <c r="C46" s="251"/>
      <c r="D46" s="241">
        <v>46.81172689998</v>
      </c>
      <c r="E46" s="241">
        <v>1.224221</v>
      </c>
      <c r="F46" s="241">
        <v>0.9717026375682715</v>
      </c>
      <c r="G46" s="241">
        <v>2.03427</v>
      </c>
      <c r="H46" s="241">
        <v>42.58153326241173</v>
      </c>
      <c r="I46" s="241">
        <v>1.8313000000000001</v>
      </c>
      <c r="J46" s="241">
        <v>40.75023326241173</v>
      </c>
      <c r="K46" s="241">
        <v>0</v>
      </c>
      <c r="L46" s="242">
        <v>40.75023326241173</v>
      </c>
    </row>
    <row r="47" spans="1:12" ht="12.75">
      <c r="A47" s="195"/>
      <c r="B47" s="252">
        <v>40148</v>
      </c>
      <c r="C47" s="253"/>
      <c r="D47" s="254">
        <v>47.34662301587001</v>
      </c>
      <c r="E47" s="254">
        <v>1.5517409999999998</v>
      </c>
      <c r="F47" s="254">
        <v>1.02589666863</v>
      </c>
      <c r="G47" s="254">
        <v>2.5190972</v>
      </c>
      <c r="H47" s="254">
        <v>42.249888147240014</v>
      </c>
      <c r="I47" s="254">
        <v>1.5727917999999999</v>
      </c>
      <c r="J47" s="254">
        <v>40.67709634724002</v>
      </c>
      <c r="K47" s="254">
        <v>0</v>
      </c>
      <c r="L47" s="255">
        <v>40.67709634724002</v>
      </c>
    </row>
    <row r="48" spans="1:12" ht="12.75">
      <c r="A48" s="395" t="str">
        <f ca="1">"∆"&amp;OFFSET(A48,-13,0)&amp;"/"&amp;OFFSET(A48,-9,0)&amp;" p.a."</f>
        <v>∆2005/2009 p.a.</v>
      </c>
      <c r="B48" s="396"/>
      <c r="C48" s="397"/>
      <c r="D48" s="256">
        <f ca="1">IF(ISERROR(((OFFSET(D48,-9,0)/OFFSET(D48,-13,0))^0.25)-1),"n.a.",((OFFSET(D48,-9,0)/OFFSET(D48,-13,0))^0.25)-1)</f>
        <v>0.029898841892879835</v>
      </c>
      <c r="E48" s="256">
        <f aca="true" ca="1" t="shared" si="0" ref="E48:L48">IF(ISERROR(((OFFSET(E48,-9,0)/OFFSET(E48,-13,0))^0.25)-1),"n.a.",((OFFSET(E48,-9,0)/OFFSET(E48,-13,0))^0.25)-1)</f>
        <v>0.7738042435659112</v>
      </c>
      <c r="F48" s="256">
        <f ca="1" t="shared" si="0"/>
        <v>-0.20115937416911844</v>
      </c>
      <c r="G48" s="256">
        <f ca="1" t="shared" si="0"/>
        <v>0.7056507496510556</v>
      </c>
      <c r="H48" s="256">
        <f ca="1" t="shared" si="0"/>
        <v>0.02392490402789793</v>
      </c>
      <c r="I48" s="256">
        <f ca="1" t="shared" si="0"/>
        <v>0.030949205021816306</v>
      </c>
      <c r="J48" s="256">
        <f ca="1" t="shared" si="0"/>
        <v>0.023662582902084006</v>
      </c>
      <c r="K48" s="256" t="str">
        <f ca="1">IF(ISERROR(((OFFSET(K48,-9,0)/OFFSET(K48,-13,0))^0.25)-1),"n.a.",((OFFSET(K48,-9,0)/OFFSET(K48,-13,0))^0.25)-1)</f>
        <v>n.a.</v>
      </c>
      <c r="L48" s="257">
        <f ca="1" t="shared" si="0"/>
        <v>0.023662582902084006</v>
      </c>
    </row>
    <row r="49" spans="1:12" ht="13.5" thickBot="1">
      <c r="A49" s="398" t="str">
        <f ca="1">"∆"&amp;(OFFSET(A49,-11,0))&amp;"/"&amp;(OFFSET(A49,-10,0))</f>
        <v>∆2008/2009</v>
      </c>
      <c r="B49" s="399"/>
      <c r="C49" s="400"/>
      <c r="D49" s="209">
        <f aca="true" ca="1" t="shared" si="1" ref="D49:L49">IF(ISERROR((OFFSET(D49,-10,0)-OFFSET(D49,-11,0))/OFFSET(D49,-11,0)),"n.a.",(OFFSET(D49,-10,0)-OFFSET(D49,-11,0))/OFFSET(D49,-11,0))</f>
        <v>0.03721035509698772</v>
      </c>
      <c r="E49" s="209">
        <f ca="1" t="shared" si="1"/>
        <v>0.8821114043638169</v>
      </c>
      <c r="F49" s="209">
        <f ca="1" t="shared" si="1"/>
        <v>-0.1533469654448495</v>
      </c>
      <c r="G49" s="209">
        <f ca="1" t="shared" si="1"/>
        <v>-0.04208397860531254</v>
      </c>
      <c r="H49" s="209">
        <f ca="1" t="shared" si="1"/>
        <v>0.03169117997129167</v>
      </c>
      <c r="I49" s="209">
        <f ca="1" t="shared" si="1"/>
        <v>-0.024999458942205247</v>
      </c>
      <c r="J49" s="209">
        <f ca="1" t="shared" si="1"/>
        <v>0.03397644051219602</v>
      </c>
      <c r="K49" s="209" t="str">
        <f ca="1" t="shared" si="1"/>
        <v>n.a.</v>
      </c>
      <c r="L49" s="258">
        <f ca="1" t="shared" si="1"/>
        <v>0.03397644051219602</v>
      </c>
    </row>
    <row r="50" spans="1:12" ht="12.75">
      <c r="A50" s="92"/>
      <c r="B50" s="259"/>
      <c r="C50" s="259"/>
      <c r="D50" s="172"/>
      <c r="E50" s="92"/>
      <c r="F50" s="92"/>
      <c r="G50" s="92"/>
      <c r="H50" s="92"/>
      <c r="I50" s="92"/>
      <c r="J50" s="92"/>
      <c r="K50" s="92"/>
      <c r="L50" s="92"/>
    </row>
    <row r="51" spans="1:12" ht="12.75">
      <c r="A51" s="92" t="s">
        <v>15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14.25">
      <c r="A52" s="260" t="s">
        <v>111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1:12" ht="14.25">
      <c r="A53" s="260" t="s">
        <v>112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ht="14.25">
      <c r="A54" s="260" t="s">
        <v>20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1:12" ht="12.75">
      <c r="A55" s="92" t="s">
        <v>21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ht="12.75">
      <c r="A56" s="2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</sheetData>
  <mergeCells count="3">
    <mergeCell ref="A3:C3"/>
    <mergeCell ref="A48:C48"/>
    <mergeCell ref="A49:C4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L10" sqref="L10"/>
    </sheetView>
  </sheetViews>
  <sheetFormatPr defaultColWidth="9.140625" defaultRowHeight="12.75"/>
  <cols>
    <col min="4" max="4" width="14.28125" style="0" customWidth="1"/>
    <col min="5" max="5" width="16.140625" style="0" customWidth="1"/>
    <col min="6" max="6" width="16.57421875" style="0" customWidth="1"/>
    <col min="7" max="7" width="24.7109375" style="0" customWidth="1"/>
    <col min="8" max="8" width="16.421875" style="0" customWidth="1"/>
    <col min="9" max="9" width="13.57421875" style="0" customWidth="1"/>
    <col min="10" max="10" width="13.00390625" style="0" customWidth="1"/>
    <col min="11" max="11" width="11.8515625" style="0" customWidth="1"/>
  </cols>
  <sheetData>
    <row r="1" spans="1:12" ht="15.75">
      <c r="A1" s="261" t="s">
        <v>113</v>
      </c>
      <c r="B1" s="71"/>
      <c r="C1" s="71"/>
      <c r="D1" s="71"/>
      <c r="E1" s="71"/>
      <c r="F1" s="262"/>
      <c r="G1" s="71"/>
      <c r="H1" s="71"/>
      <c r="I1" s="71"/>
      <c r="J1" s="71"/>
      <c r="K1" s="71"/>
      <c r="L1" s="71"/>
    </row>
    <row r="2" spans="1:12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404" t="s">
        <v>104</v>
      </c>
      <c r="B3" s="405"/>
      <c r="C3" s="405"/>
      <c r="D3" s="404" t="s">
        <v>28</v>
      </c>
      <c r="E3" s="405" t="s">
        <v>109</v>
      </c>
      <c r="F3" s="401" t="s">
        <v>29</v>
      </c>
      <c r="G3" s="411" t="s">
        <v>62</v>
      </c>
      <c r="H3" s="411" t="s">
        <v>114</v>
      </c>
      <c r="I3" s="401" t="s">
        <v>115</v>
      </c>
      <c r="J3" s="401"/>
      <c r="K3" s="402" t="s">
        <v>116</v>
      </c>
      <c r="L3" s="71"/>
    </row>
    <row r="4" spans="1:12" ht="12.75">
      <c r="A4" s="406"/>
      <c r="B4" s="407"/>
      <c r="C4" s="407"/>
      <c r="D4" s="406"/>
      <c r="E4" s="407"/>
      <c r="F4" s="408"/>
      <c r="G4" s="412"/>
      <c r="H4" s="412"/>
      <c r="I4" s="263" t="s">
        <v>117</v>
      </c>
      <c r="J4" s="263" t="s">
        <v>118</v>
      </c>
      <c r="K4" s="403"/>
      <c r="L4" s="71"/>
    </row>
    <row r="5" spans="1:12" ht="12.75">
      <c r="A5" s="156">
        <v>1974</v>
      </c>
      <c r="B5" s="239"/>
      <c r="C5" s="239"/>
      <c r="D5" s="264">
        <v>12.921655868499998</v>
      </c>
      <c r="E5" s="265">
        <v>1.618454016</v>
      </c>
      <c r="F5" s="265">
        <v>0</v>
      </c>
      <c r="G5" s="266" t="s">
        <v>66</v>
      </c>
      <c r="H5" s="266" t="s">
        <v>66</v>
      </c>
      <c r="I5" s="266" t="s">
        <v>66</v>
      </c>
      <c r="J5" s="266" t="s">
        <v>66</v>
      </c>
      <c r="K5" s="267"/>
      <c r="L5" s="268"/>
    </row>
    <row r="6" spans="1:12" ht="12.75">
      <c r="A6" s="156">
        <v>1975</v>
      </c>
      <c r="B6" s="239"/>
      <c r="C6" s="239"/>
      <c r="D6" s="264">
        <v>14.026278524419999</v>
      </c>
      <c r="E6" s="241">
        <v>1.967332016</v>
      </c>
      <c r="F6" s="265">
        <v>0</v>
      </c>
      <c r="G6" s="266" t="s">
        <v>66</v>
      </c>
      <c r="H6" s="266" t="s">
        <v>66</v>
      </c>
      <c r="I6" s="266" t="s">
        <v>66</v>
      </c>
      <c r="J6" s="266" t="s">
        <v>66</v>
      </c>
      <c r="K6" s="267"/>
      <c r="L6" s="268"/>
    </row>
    <row r="7" spans="1:12" ht="12.75">
      <c r="A7" s="156">
        <v>1976</v>
      </c>
      <c r="B7" s="239"/>
      <c r="C7" s="239"/>
      <c r="D7" s="264">
        <v>37.5386622996</v>
      </c>
      <c r="E7" s="241">
        <v>0</v>
      </c>
      <c r="F7" s="265">
        <v>0</v>
      </c>
      <c r="G7" s="266" t="s">
        <v>66</v>
      </c>
      <c r="H7" s="266" t="s">
        <v>66</v>
      </c>
      <c r="I7" s="266" t="s">
        <v>66</v>
      </c>
      <c r="J7" s="266" t="s">
        <v>66</v>
      </c>
      <c r="K7" s="267"/>
      <c r="L7" s="268"/>
    </row>
    <row r="8" spans="1:12" ht="12.75">
      <c r="A8" s="156">
        <v>1977</v>
      </c>
      <c r="B8" s="239"/>
      <c r="C8" s="239"/>
      <c r="D8" s="264">
        <v>61.67469272919999</v>
      </c>
      <c r="E8" s="241">
        <v>1.9693850560000001</v>
      </c>
      <c r="F8" s="265">
        <v>0</v>
      </c>
      <c r="G8" s="266" t="s">
        <v>66</v>
      </c>
      <c r="H8" s="266" t="s">
        <v>66</v>
      </c>
      <c r="I8" s="266" t="s">
        <v>66</v>
      </c>
      <c r="J8" s="266" t="s">
        <v>66</v>
      </c>
      <c r="K8" s="267"/>
      <c r="L8" s="268"/>
    </row>
    <row r="9" spans="1:12" ht="12.75">
      <c r="A9" s="156">
        <v>1978</v>
      </c>
      <c r="B9" s="239"/>
      <c r="C9" s="239"/>
      <c r="D9" s="264">
        <v>57.91561297906999</v>
      </c>
      <c r="E9" s="241">
        <v>1.765956024</v>
      </c>
      <c r="F9" s="265">
        <v>0</v>
      </c>
      <c r="G9" s="266" t="s">
        <v>66</v>
      </c>
      <c r="H9" s="266" t="s">
        <v>66</v>
      </c>
      <c r="I9" s="266" t="s">
        <v>66</v>
      </c>
      <c r="J9" s="266" t="s">
        <v>66</v>
      </c>
      <c r="K9" s="267"/>
      <c r="L9" s="268"/>
    </row>
    <row r="10" spans="1:12" ht="12.75">
      <c r="A10" s="156">
        <v>1979</v>
      </c>
      <c r="B10" s="239"/>
      <c r="C10" s="239"/>
      <c r="D10" s="264">
        <v>38.20310567125</v>
      </c>
      <c r="E10" s="241">
        <v>1.704496032</v>
      </c>
      <c r="F10" s="265">
        <v>0</v>
      </c>
      <c r="G10" s="266" t="s">
        <v>66</v>
      </c>
      <c r="H10" s="266" t="s">
        <v>66</v>
      </c>
      <c r="I10" s="266" t="s">
        <v>66</v>
      </c>
      <c r="J10" s="266" t="s">
        <v>66</v>
      </c>
      <c r="K10" s="267"/>
      <c r="L10" s="268"/>
    </row>
    <row r="11" spans="1:12" ht="12.75">
      <c r="A11" s="156">
        <v>1980</v>
      </c>
      <c r="B11" s="239"/>
      <c r="C11" s="239"/>
      <c r="D11" s="264">
        <v>35.47230741912999</v>
      </c>
      <c r="E11" s="241">
        <v>1.4572935200000001</v>
      </c>
      <c r="F11" s="265">
        <v>0.12236999893188473</v>
      </c>
      <c r="G11" s="266" t="s">
        <v>66</v>
      </c>
      <c r="H11" s="266" t="s">
        <v>66</v>
      </c>
      <c r="I11" s="266" t="s">
        <v>66</v>
      </c>
      <c r="J11" s="266" t="s">
        <v>66</v>
      </c>
      <c r="K11" s="267"/>
      <c r="L11" s="268"/>
    </row>
    <row r="12" spans="1:12" ht="12.75">
      <c r="A12" s="156">
        <v>1981</v>
      </c>
      <c r="B12" s="239"/>
      <c r="C12" s="239"/>
      <c r="D12" s="264">
        <v>43.6345594881</v>
      </c>
      <c r="E12" s="241">
        <v>1.4572935200000001</v>
      </c>
      <c r="F12" s="265">
        <v>-0.0016700000762939304</v>
      </c>
      <c r="G12" s="266" t="s">
        <v>66</v>
      </c>
      <c r="H12" s="266" t="s">
        <v>66</v>
      </c>
      <c r="I12" s="266" t="s">
        <v>66</v>
      </c>
      <c r="J12" s="266" t="s">
        <v>66</v>
      </c>
      <c r="K12" s="267"/>
      <c r="L12" s="268"/>
    </row>
    <row r="13" spans="1:12" ht="12.75">
      <c r="A13" s="156">
        <v>1982</v>
      </c>
      <c r="B13" s="239"/>
      <c r="C13" s="239"/>
      <c r="D13" s="264">
        <v>78.62373199999999</v>
      </c>
      <c r="E13" s="241">
        <v>1.30790252</v>
      </c>
      <c r="F13" s="265">
        <v>0.022370000839233347</v>
      </c>
      <c r="G13" s="266" t="s">
        <v>66</v>
      </c>
      <c r="H13" s="266" t="s">
        <v>66</v>
      </c>
      <c r="I13" s="266" t="s">
        <v>66</v>
      </c>
      <c r="J13" s="266" t="s">
        <v>66</v>
      </c>
      <c r="K13" s="267"/>
      <c r="L13" s="268"/>
    </row>
    <row r="14" spans="1:12" ht="12.75">
      <c r="A14" s="156">
        <v>1983</v>
      </c>
      <c r="B14" s="239"/>
      <c r="C14" s="239"/>
      <c r="D14" s="264">
        <v>85.269638</v>
      </c>
      <c r="E14" s="241">
        <v>1.112981004</v>
      </c>
      <c r="F14" s="265">
        <v>0.026650002479553226</v>
      </c>
      <c r="G14" s="266" t="s">
        <v>66</v>
      </c>
      <c r="H14" s="266" t="s">
        <v>66</v>
      </c>
      <c r="I14" s="266" t="s">
        <v>66</v>
      </c>
      <c r="J14" s="266" t="s">
        <v>66</v>
      </c>
      <c r="K14" s="267"/>
      <c r="L14" s="268"/>
    </row>
    <row r="15" spans="1:12" ht="12.75">
      <c r="A15" s="156">
        <v>1984</v>
      </c>
      <c r="B15" s="239"/>
      <c r="C15" s="239"/>
      <c r="D15" s="264">
        <v>109.20284402</v>
      </c>
      <c r="E15" s="241">
        <v>0.9452706132812501</v>
      </c>
      <c r="F15" s="265">
        <v>0.023589999198913632</v>
      </c>
      <c r="G15" s="266" t="s">
        <v>66</v>
      </c>
      <c r="H15" s="266" t="s">
        <v>66</v>
      </c>
      <c r="I15" s="266" t="s">
        <v>66</v>
      </c>
      <c r="J15" s="266" t="s">
        <v>66</v>
      </c>
      <c r="K15" s="267"/>
      <c r="L15" s="268"/>
    </row>
    <row r="16" spans="1:12" ht="12.75">
      <c r="A16" s="156">
        <v>1985</v>
      </c>
      <c r="B16" s="239"/>
      <c r="C16" s="239"/>
      <c r="D16" s="264">
        <v>139.383169</v>
      </c>
      <c r="E16" s="241">
        <v>0.7000682109375</v>
      </c>
      <c r="F16" s="265">
        <v>-0.010710000991821404</v>
      </c>
      <c r="G16" s="266" t="s">
        <v>66</v>
      </c>
      <c r="H16" s="266" t="s">
        <v>66</v>
      </c>
      <c r="I16" s="266" t="s">
        <v>66</v>
      </c>
      <c r="J16" s="266" t="s">
        <v>66</v>
      </c>
      <c r="K16" s="267"/>
      <c r="L16" s="268"/>
    </row>
    <row r="17" spans="1:12" ht="12.75">
      <c r="A17" s="156">
        <v>1986</v>
      </c>
      <c r="B17" s="239"/>
      <c r="C17" s="239"/>
      <c r="D17" s="264">
        <v>167.931002</v>
      </c>
      <c r="E17" s="241">
        <v>0.38917875292968745</v>
      </c>
      <c r="F17" s="265">
        <v>0.03090000083923346</v>
      </c>
      <c r="G17" s="266" t="s">
        <v>66</v>
      </c>
      <c r="H17" s="266" t="s">
        <v>66</v>
      </c>
      <c r="I17" s="266" t="s">
        <v>66</v>
      </c>
      <c r="J17" s="266" t="s">
        <v>66</v>
      </c>
      <c r="K17" s="267"/>
      <c r="L17" s="268"/>
    </row>
    <row r="18" spans="1:12" ht="12.75">
      <c r="A18" s="156">
        <v>1987</v>
      </c>
      <c r="B18" s="239"/>
      <c r="C18" s="239"/>
      <c r="D18" s="264">
        <v>162.52694799999998</v>
      </c>
      <c r="E18" s="241">
        <v>0.1508514570703125</v>
      </c>
      <c r="F18" s="265">
        <v>0.05285999271392822</v>
      </c>
      <c r="G18" s="266" t="s">
        <v>66</v>
      </c>
      <c r="H18" s="266" t="s">
        <v>66</v>
      </c>
      <c r="I18" s="266" t="s">
        <v>66</v>
      </c>
      <c r="J18" s="266" t="s">
        <v>66</v>
      </c>
      <c r="K18" s="267"/>
      <c r="L18" s="268"/>
    </row>
    <row r="19" spans="1:12" ht="12.75">
      <c r="A19" s="156">
        <v>1988</v>
      </c>
      <c r="B19" s="239"/>
      <c r="C19" s="239"/>
      <c r="D19" s="264">
        <v>176.34668150000002</v>
      </c>
      <c r="E19" s="241">
        <v>0.11130320299890625</v>
      </c>
      <c r="F19" s="265">
        <v>0.03033000606536871</v>
      </c>
      <c r="G19" s="266" t="s">
        <v>66</v>
      </c>
      <c r="H19" s="266" t="s">
        <v>66</v>
      </c>
      <c r="I19" s="266" t="s">
        <v>66</v>
      </c>
      <c r="J19" s="266" t="s">
        <v>66</v>
      </c>
      <c r="K19" s="267"/>
      <c r="L19" s="268"/>
    </row>
    <row r="20" spans="1:12" ht="12.75">
      <c r="A20" s="156">
        <v>1989</v>
      </c>
      <c r="B20" s="239"/>
      <c r="C20" s="239"/>
      <c r="D20" s="264">
        <v>181.01957459999997</v>
      </c>
      <c r="E20" s="241">
        <v>0.1002607197265625</v>
      </c>
      <c r="F20" s="265">
        <v>-0.021360000000000004</v>
      </c>
      <c r="G20" s="266" t="s">
        <v>66</v>
      </c>
      <c r="H20" s="266" t="s">
        <v>66</v>
      </c>
      <c r="I20" s="266" t="s">
        <v>66</v>
      </c>
      <c r="J20" s="266" t="s">
        <v>66</v>
      </c>
      <c r="K20" s="267"/>
      <c r="L20" s="268"/>
    </row>
    <row r="21" spans="1:12" ht="12.75">
      <c r="A21" s="156">
        <v>1990</v>
      </c>
      <c r="B21" s="239"/>
      <c r="C21" s="239"/>
      <c r="D21" s="264">
        <v>180.1216447</v>
      </c>
      <c r="E21" s="241">
        <v>0.0683276611328125</v>
      </c>
      <c r="F21" s="265">
        <v>-0.019020000000000002</v>
      </c>
      <c r="G21" s="269">
        <v>96.2957240089088</v>
      </c>
      <c r="H21" s="269">
        <v>13.979448257737742</v>
      </c>
      <c r="I21" s="269">
        <v>69.93382009448626</v>
      </c>
      <c r="J21" s="266" t="s">
        <v>66</v>
      </c>
      <c r="K21" s="267"/>
      <c r="L21" s="268"/>
    </row>
    <row r="22" spans="1:12" ht="12.75">
      <c r="A22" s="156">
        <v>1991</v>
      </c>
      <c r="B22" s="239"/>
      <c r="C22" s="239"/>
      <c r="D22" s="264">
        <v>195.80256250000002</v>
      </c>
      <c r="E22" s="241">
        <v>0</v>
      </c>
      <c r="F22" s="265">
        <v>0.0004200000000000003</v>
      </c>
      <c r="G22" s="269">
        <v>103.09864088252387</v>
      </c>
      <c r="H22" s="269">
        <v>20.483686311914884</v>
      </c>
      <c r="I22" s="269">
        <v>72.21981530556127</v>
      </c>
      <c r="J22" s="266" t="s">
        <v>66</v>
      </c>
      <c r="K22" s="267"/>
      <c r="L22" s="268"/>
    </row>
    <row r="23" spans="1:12" ht="12.75">
      <c r="A23" s="156">
        <v>1992</v>
      </c>
      <c r="B23" s="239"/>
      <c r="C23" s="239"/>
      <c r="D23" s="264">
        <v>207.816882</v>
      </c>
      <c r="E23" s="241">
        <v>0</v>
      </c>
      <c r="F23" s="265">
        <v>0.00027000000000000293</v>
      </c>
      <c r="G23" s="269">
        <v>115.32408247356362</v>
      </c>
      <c r="H23" s="269">
        <v>17.78829093229458</v>
      </c>
      <c r="I23" s="269">
        <v>74.70423859414178</v>
      </c>
      <c r="J23" s="266" t="s">
        <v>66</v>
      </c>
      <c r="K23" s="267"/>
      <c r="L23" s="268"/>
    </row>
    <row r="24" spans="1:12" ht="12.75">
      <c r="A24" s="156">
        <v>1993</v>
      </c>
      <c r="B24" s="239"/>
      <c r="C24" s="239"/>
      <c r="D24" s="264">
        <v>202.06777510359998</v>
      </c>
      <c r="E24" s="241">
        <v>0</v>
      </c>
      <c r="F24" s="265">
        <v>-0.022999999999999996</v>
      </c>
      <c r="G24" s="269">
        <v>107.27273187769211</v>
      </c>
      <c r="H24" s="269">
        <v>19.77212608031007</v>
      </c>
      <c r="I24" s="269">
        <v>75.04591714559781</v>
      </c>
      <c r="J24" s="266" t="s">
        <v>66</v>
      </c>
      <c r="K24" s="267"/>
      <c r="L24" s="268"/>
    </row>
    <row r="25" spans="1:12" ht="12.75">
      <c r="A25" s="156">
        <v>1994</v>
      </c>
      <c r="B25" s="239"/>
      <c r="C25" s="239"/>
      <c r="D25" s="264">
        <v>188.48669299999997</v>
      </c>
      <c r="E25" s="241">
        <v>0</v>
      </c>
      <c r="F25" s="265">
        <v>-0.01</v>
      </c>
      <c r="G25" s="269">
        <v>87.48182422421056</v>
      </c>
      <c r="H25" s="269">
        <v>24.70770264263111</v>
      </c>
      <c r="I25" s="269">
        <v>76.3071661331583</v>
      </c>
      <c r="J25" s="266" t="s">
        <v>66</v>
      </c>
      <c r="K25" s="267"/>
      <c r="L25" s="268"/>
    </row>
    <row r="26" spans="1:12" ht="12.75">
      <c r="A26" s="156">
        <v>1995</v>
      </c>
      <c r="B26" s="239"/>
      <c r="C26" s="239"/>
      <c r="D26" s="264">
        <v>178.02238799999998</v>
      </c>
      <c r="E26" s="241">
        <v>0</v>
      </c>
      <c r="F26" s="265">
        <v>-0.010999999999999996</v>
      </c>
      <c r="G26" s="269">
        <v>68.44756045722278</v>
      </c>
      <c r="H26" s="269">
        <v>36.40253725990037</v>
      </c>
      <c r="I26" s="269">
        <v>73.18329028287684</v>
      </c>
      <c r="J26" s="266" t="s">
        <v>66</v>
      </c>
      <c r="K26" s="267"/>
      <c r="L26" s="268"/>
    </row>
    <row r="27" spans="1:12" ht="12.75">
      <c r="A27" s="156">
        <v>1996</v>
      </c>
      <c r="B27" s="239"/>
      <c r="C27" s="239"/>
      <c r="D27" s="264">
        <v>203.36362837999997</v>
      </c>
      <c r="E27" s="241">
        <v>0</v>
      </c>
      <c r="F27" s="265">
        <v>0.043</v>
      </c>
      <c r="G27" s="269">
        <v>80.67944372383434</v>
      </c>
      <c r="H27" s="269">
        <v>47.58389639624097</v>
      </c>
      <c r="I27" s="269">
        <v>75.05728825992468</v>
      </c>
      <c r="J27" s="266" t="s">
        <v>66</v>
      </c>
      <c r="K27" s="267"/>
      <c r="L27" s="268"/>
    </row>
    <row r="28" spans="1:12" ht="12.75">
      <c r="A28" s="156">
        <v>1997</v>
      </c>
      <c r="B28" s="80"/>
      <c r="C28" s="80"/>
      <c r="D28" s="264">
        <v>217.70523610085002</v>
      </c>
      <c r="E28" s="241">
        <v>0</v>
      </c>
      <c r="F28" s="265">
        <v>-0.023</v>
      </c>
      <c r="G28" s="269">
        <v>95.45385418884224</v>
      </c>
      <c r="H28" s="269">
        <v>48.921914887408434</v>
      </c>
      <c r="I28" s="269">
        <v>73.35246702459933</v>
      </c>
      <c r="J28" s="266" t="s">
        <v>66</v>
      </c>
      <c r="K28" s="267"/>
      <c r="L28" s="268"/>
    </row>
    <row r="29" spans="1:12" ht="12.75">
      <c r="A29" s="156">
        <v>1998</v>
      </c>
      <c r="B29" s="80"/>
      <c r="C29" s="80"/>
      <c r="D29" s="264">
        <v>193.46683422565</v>
      </c>
      <c r="E29" s="241">
        <v>0</v>
      </c>
      <c r="F29" s="265">
        <v>0.026000000000000002</v>
      </c>
      <c r="G29" s="269">
        <v>74.73802378313768</v>
      </c>
      <c r="H29" s="269">
        <v>46.3044586907523</v>
      </c>
      <c r="I29" s="269">
        <v>72.39835175176003</v>
      </c>
      <c r="J29" s="266" t="s">
        <v>66</v>
      </c>
      <c r="K29" s="267"/>
      <c r="L29" s="268"/>
    </row>
    <row r="30" spans="1:12" ht="12.75">
      <c r="A30" s="156">
        <v>1999</v>
      </c>
      <c r="B30" s="80"/>
      <c r="C30" s="80"/>
      <c r="D30" s="264">
        <v>223.762418</v>
      </c>
      <c r="E30" s="241">
        <v>0</v>
      </c>
      <c r="F30" s="265">
        <v>0.022000000000000002</v>
      </c>
      <c r="G30" s="269">
        <v>91.31806268832989</v>
      </c>
      <c r="H30" s="269">
        <v>53.928313373691175</v>
      </c>
      <c r="I30" s="269">
        <v>78.49404193797893</v>
      </c>
      <c r="J30" s="266" t="s">
        <v>66</v>
      </c>
      <c r="K30" s="267"/>
      <c r="L30" s="268"/>
    </row>
    <row r="31" spans="1:12" ht="12.75">
      <c r="A31" s="156">
        <v>2000</v>
      </c>
      <c r="B31" s="80"/>
      <c r="C31" s="80"/>
      <c r="D31" s="264">
        <v>235.21173794097228</v>
      </c>
      <c r="E31" s="241">
        <v>0</v>
      </c>
      <c r="F31" s="265">
        <v>-0.047</v>
      </c>
      <c r="G31" s="269">
        <v>91.94236545313284</v>
      </c>
      <c r="H31" s="269">
        <v>61.72116696733841</v>
      </c>
      <c r="I31" s="269">
        <v>81.59520552050104</v>
      </c>
      <c r="J31" s="269">
        <v>78.26897832926159</v>
      </c>
      <c r="K31" s="267">
        <v>3.32622719123945</v>
      </c>
      <c r="L31" s="268"/>
    </row>
    <row r="32" spans="1:12" ht="12.75">
      <c r="A32" s="156">
        <v>2001</v>
      </c>
      <c r="B32" s="80"/>
      <c r="C32" s="80"/>
      <c r="D32" s="264">
        <v>247.50277623377787</v>
      </c>
      <c r="E32" s="241">
        <v>0</v>
      </c>
      <c r="F32" s="265">
        <v>-0.004</v>
      </c>
      <c r="G32" s="269">
        <v>115.70434199493792</v>
      </c>
      <c r="H32" s="269">
        <v>55.07359046642244</v>
      </c>
      <c r="I32" s="269">
        <v>76.72884377241752</v>
      </c>
      <c r="J32" s="269">
        <v>75.7295425920564</v>
      </c>
      <c r="K32" s="267">
        <v>0.9993011803611153</v>
      </c>
      <c r="L32" s="268"/>
    </row>
    <row r="33" spans="1:12" ht="12.75">
      <c r="A33" s="156">
        <v>2002</v>
      </c>
      <c r="B33" s="80"/>
      <c r="C33" s="80"/>
      <c r="D33" s="264">
        <v>235.28654930183876</v>
      </c>
      <c r="E33" s="241">
        <v>0</v>
      </c>
      <c r="F33" s="265">
        <v>-0.0009999999999999992</v>
      </c>
      <c r="G33" s="269">
        <v>98.04005809900562</v>
      </c>
      <c r="H33" s="269">
        <v>57.77027883937484</v>
      </c>
      <c r="I33" s="269">
        <v>79.47721236345829</v>
      </c>
      <c r="J33" s="269">
        <v>81.23448339235848</v>
      </c>
      <c r="K33" s="267">
        <v>-1.7572710289001843</v>
      </c>
      <c r="L33" s="268"/>
    </row>
    <row r="34" spans="1:12" ht="14.25">
      <c r="A34" s="156">
        <v>2003</v>
      </c>
      <c r="B34" s="270"/>
      <c r="C34" s="270"/>
      <c r="D34" s="264">
        <v>179.45273069016585</v>
      </c>
      <c r="E34" s="241">
        <v>0</v>
      </c>
      <c r="F34" s="265">
        <v>0.005999999999999999</v>
      </c>
      <c r="G34" s="269">
        <v>91.2009776243278</v>
      </c>
      <c r="H34" s="269">
        <v>25.927938146531393</v>
      </c>
      <c r="I34" s="269">
        <v>62.31781491930666</v>
      </c>
      <c r="J34" s="269">
        <v>65.25488779762614</v>
      </c>
      <c r="K34" s="267">
        <v>-2.937072878319472</v>
      </c>
      <c r="L34" s="268"/>
    </row>
    <row r="35" spans="1:12" ht="14.25">
      <c r="A35" s="156">
        <v>2004</v>
      </c>
      <c r="B35" s="270"/>
      <c r="C35" s="270"/>
      <c r="D35" s="264">
        <v>160.64035593958204</v>
      </c>
      <c r="E35" s="241">
        <v>0</v>
      </c>
      <c r="F35" s="265">
        <v>0.017</v>
      </c>
      <c r="G35" s="269">
        <v>67.00729899921001</v>
      </c>
      <c r="H35" s="269">
        <v>31.90066292537842</v>
      </c>
      <c r="I35" s="269">
        <v>61.71539401499363</v>
      </c>
      <c r="J35" s="269">
        <v>61.035998246621574</v>
      </c>
      <c r="K35" s="267">
        <v>0.679395768372051</v>
      </c>
      <c r="L35" s="268"/>
    </row>
    <row r="36" spans="1:12" ht="14.25">
      <c r="A36" s="156">
        <v>2005</v>
      </c>
      <c r="B36" s="270"/>
      <c r="C36" s="270"/>
      <c r="D36" s="264">
        <v>150.16692447542633</v>
      </c>
      <c r="E36" s="241">
        <v>0</v>
      </c>
      <c r="F36" s="265">
        <v>-0.011</v>
      </c>
      <c r="G36" s="269">
        <v>86.32872799696253</v>
      </c>
      <c r="H36" s="269">
        <v>12.55907044114733</v>
      </c>
      <c r="I36" s="269">
        <v>51.29012603731647</v>
      </c>
      <c r="J36" s="269">
        <v>50.53282751085266</v>
      </c>
      <c r="K36" s="267">
        <v>0.7572985264638046</v>
      </c>
      <c r="L36" s="268"/>
    </row>
    <row r="37" spans="1:12" ht="14.25">
      <c r="A37" s="156">
        <v>2006</v>
      </c>
      <c r="B37" s="270"/>
      <c r="C37" s="270"/>
      <c r="D37" s="264">
        <v>154.02559756986471</v>
      </c>
      <c r="E37" s="241">
        <v>0</v>
      </c>
      <c r="F37" s="265">
        <v>-0.004</v>
      </c>
      <c r="G37" s="269">
        <v>87.68659440942201</v>
      </c>
      <c r="H37" s="269">
        <v>14.615029734077483</v>
      </c>
      <c r="I37" s="269">
        <v>51.7279734263652</v>
      </c>
      <c r="J37" s="269">
        <v>49.606418176922524</v>
      </c>
      <c r="K37" s="267">
        <v>2.121555249442681</v>
      </c>
      <c r="L37" s="268"/>
    </row>
    <row r="38" spans="1:12" ht="12.75">
      <c r="A38" s="156">
        <v>2007</v>
      </c>
      <c r="B38" s="78"/>
      <c r="C38" s="78"/>
      <c r="D38" s="264">
        <v>169.56952517390886</v>
      </c>
      <c r="E38" s="241">
        <v>0</v>
      </c>
      <c r="F38" s="265">
        <v>0.025</v>
      </c>
      <c r="G38" s="269">
        <v>105.17536027110147</v>
      </c>
      <c r="H38" s="269">
        <v>15.007243812887133</v>
      </c>
      <c r="I38" s="269">
        <v>49.36192108992026</v>
      </c>
      <c r="J38" s="269">
        <v>46.78862527252425</v>
      </c>
      <c r="K38" s="267">
        <v>2.5732958173960068</v>
      </c>
      <c r="L38" s="268"/>
    </row>
    <row r="39" spans="1:12" ht="12.75">
      <c r="A39" s="156">
        <v>2008</v>
      </c>
      <c r="B39" s="78"/>
      <c r="C39" s="78"/>
      <c r="D39" s="264">
        <v>159.99153045951027</v>
      </c>
      <c r="E39" s="241">
        <v>0</v>
      </c>
      <c r="F39" s="265">
        <v>0.033549999999999996</v>
      </c>
      <c r="G39" s="269">
        <v>91.16766480298</v>
      </c>
      <c r="H39" s="269">
        <v>17.811758408767925</v>
      </c>
      <c r="I39" s="269">
        <v>50.97855724776237</v>
      </c>
      <c r="J39" s="269">
        <v>47.43817725803927</v>
      </c>
      <c r="K39" s="267">
        <v>3.5403799897231</v>
      </c>
      <c r="L39" s="268"/>
    </row>
    <row r="40" spans="1:12" ht="12.75">
      <c r="A40" s="156">
        <v>2009</v>
      </c>
      <c r="B40" s="78"/>
      <c r="C40" s="78"/>
      <c r="D40" s="264">
        <v>165.061850845185</v>
      </c>
      <c r="E40" s="241">
        <v>0</v>
      </c>
      <c r="F40" s="265">
        <v>4.09167</v>
      </c>
      <c r="G40" s="269">
        <v>78.57054883264465</v>
      </c>
      <c r="H40" s="269">
        <v>24.47127408988939</v>
      </c>
      <c r="I40" s="269">
        <v>57.92835792265094</v>
      </c>
      <c r="J40" s="269">
        <v>59.06094636891063</v>
      </c>
      <c r="K40" s="267">
        <v>-1.1325884462596878</v>
      </c>
      <c r="L40" s="268"/>
    </row>
    <row r="41" spans="1:12" ht="12.75">
      <c r="A41" s="271">
        <v>2008</v>
      </c>
      <c r="B41" s="178">
        <v>39508</v>
      </c>
      <c r="C41" s="178"/>
      <c r="D41" s="272">
        <v>36.602549537823094</v>
      </c>
      <c r="E41" s="273">
        <v>0</v>
      </c>
      <c r="F41" s="273">
        <v>0.006</v>
      </c>
      <c r="G41" s="248">
        <v>21.983098682015154</v>
      </c>
      <c r="H41" s="248">
        <v>3.8832947243024845</v>
      </c>
      <c r="I41" s="248">
        <v>10.730156131505455</v>
      </c>
      <c r="J41" s="248">
        <v>10.04791497561213</v>
      </c>
      <c r="K41" s="274">
        <v>0.6822411558933255</v>
      </c>
      <c r="L41" s="71"/>
    </row>
    <row r="42" spans="1:12" ht="12.75">
      <c r="A42" s="275"/>
      <c r="B42" s="187">
        <v>39600</v>
      </c>
      <c r="C42" s="187"/>
      <c r="D42" s="276">
        <v>43.90597227289478</v>
      </c>
      <c r="E42" s="241">
        <v>0</v>
      </c>
      <c r="F42" s="241">
        <v>0.055</v>
      </c>
      <c r="G42" s="241">
        <v>26.91459151191942</v>
      </c>
      <c r="H42" s="241">
        <v>4.020175899591947</v>
      </c>
      <c r="I42" s="241">
        <v>12.916204861383418</v>
      </c>
      <c r="J42" s="241">
        <v>12.742063639191624</v>
      </c>
      <c r="K42" s="267">
        <v>0.17414122219179445</v>
      </c>
      <c r="L42" s="71"/>
    </row>
    <row r="43" spans="1:12" ht="12.75">
      <c r="A43" s="275"/>
      <c r="B43" s="187">
        <v>39692</v>
      </c>
      <c r="C43" s="187"/>
      <c r="D43" s="276">
        <v>42.425546668343976</v>
      </c>
      <c r="E43" s="241">
        <v>0</v>
      </c>
      <c r="F43" s="241">
        <v>0.182866</v>
      </c>
      <c r="G43" s="241">
        <v>23.97683221569482</v>
      </c>
      <c r="H43" s="241">
        <v>4.0927247794082415</v>
      </c>
      <c r="I43" s="241">
        <v>14.17312367324091</v>
      </c>
      <c r="J43" s="241">
        <v>11.986955604245155</v>
      </c>
      <c r="K43" s="267">
        <v>2.1861680689957557</v>
      </c>
      <c r="L43" s="277"/>
    </row>
    <row r="44" spans="1:12" ht="12.75">
      <c r="A44" s="275"/>
      <c r="B44" s="187">
        <v>39783</v>
      </c>
      <c r="C44" s="187"/>
      <c r="D44" s="276">
        <v>37.057461980448444</v>
      </c>
      <c r="E44" s="241">
        <v>0</v>
      </c>
      <c r="F44" s="241">
        <v>-0.210316</v>
      </c>
      <c r="G44" s="241">
        <v>18.293142393350603</v>
      </c>
      <c r="H44" s="241">
        <v>5.815563005465251</v>
      </c>
      <c r="I44" s="241">
        <v>13.159072581632591</v>
      </c>
      <c r="J44" s="241">
        <v>12.661243038990358</v>
      </c>
      <c r="K44" s="267">
        <v>0.4978295426422319</v>
      </c>
      <c r="L44" s="277"/>
    </row>
    <row r="45" spans="1:12" ht="12.75">
      <c r="A45" s="275">
        <v>2009</v>
      </c>
      <c r="B45" s="194">
        <v>39873</v>
      </c>
      <c r="C45" s="194"/>
      <c r="D45" s="276">
        <v>38.114452772986304</v>
      </c>
      <c r="E45" s="241">
        <v>0</v>
      </c>
      <c r="F45" s="241">
        <v>1.20794</v>
      </c>
      <c r="G45" s="241">
        <v>18.333629498048513</v>
      </c>
      <c r="H45" s="241">
        <v>5.794562630344955</v>
      </c>
      <c r="I45" s="241">
        <v>12.778320644592831</v>
      </c>
      <c r="J45" s="241">
        <v>12.198230750655043</v>
      </c>
      <c r="K45" s="267">
        <v>0.5800898939377894</v>
      </c>
      <c r="L45" s="71"/>
    </row>
    <row r="46" spans="1:12" ht="12.75">
      <c r="A46" s="275"/>
      <c r="B46" s="194">
        <v>39965</v>
      </c>
      <c r="C46" s="194"/>
      <c r="D46" s="276">
        <v>42.11597666254696</v>
      </c>
      <c r="E46" s="241">
        <v>0</v>
      </c>
      <c r="F46" s="241">
        <v>0.39737</v>
      </c>
      <c r="G46" s="241">
        <v>20.121904431701218</v>
      </c>
      <c r="H46" s="241">
        <v>6.099027407409226</v>
      </c>
      <c r="I46" s="241">
        <v>15.497674823436515</v>
      </c>
      <c r="J46" s="241">
        <v>14.365090329390775</v>
      </c>
      <c r="K46" s="267">
        <v>1.132584494045741</v>
      </c>
      <c r="L46" s="71"/>
    </row>
    <row r="47" spans="1:12" ht="12.75">
      <c r="A47" s="275"/>
      <c r="B47" s="194">
        <v>40057</v>
      </c>
      <c r="C47" s="194"/>
      <c r="D47" s="276">
        <v>42.58153326241173</v>
      </c>
      <c r="E47" s="241">
        <v>0</v>
      </c>
      <c r="F47" s="241">
        <v>0.017162</v>
      </c>
      <c r="G47" s="241">
        <v>21.047349799774906</v>
      </c>
      <c r="H47" s="241">
        <v>6.067803725822408</v>
      </c>
      <c r="I47" s="241">
        <v>15.449217736814418</v>
      </c>
      <c r="J47" s="241">
        <v>17.248120000177597</v>
      </c>
      <c r="K47" s="267">
        <v>-1.7989022633631793</v>
      </c>
      <c r="L47" s="71"/>
    </row>
    <row r="48" spans="1:12" ht="12.75">
      <c r="A48" s="278"/>
      <c r="B48" s="196">
        <v>40148</v>
      </c>
      <c r="C48" s="196"/>
      <c r="D48" s="279">
        <v>42.249888147240014</v>
      </c>
      <c r="E48" s="254">
        <v>0</v>
      </c>
      <c r="F48" s="254">
        <v>2.469198</v>
      </c>
      <c r="G48" s="254">
        <v>19.067665103119996</v>
      </c>
      <c r="H48" s="254">
        <v>6.509880326312799</v>
      </c>
      <c r="I48" s="254">
        <v>14.203144717807227</v>
      </c>
      <c r="J48" s="254">
        <v>15.249505288687201</v>
      </c>
      <c r="K48" s="280">
        <v>-1.046360570879975</v>
      </c>
      <c r="L48" s="71"/>
    </row>
    <row r="49" spans="1:12" ht="12.75">
      <c r="A49" s="409" t="str">
        <f ca="1">"∆"&amp;OFFSET(A49,-13,0)&amp;"/"&amp;OFFSET(A49,-9,0)&amp;" p.a."</f>
        <v>∆2005/2009 p.a.</v>
      </c>
      <c r="B49" s="410"/>
      <c r="C49" s="281"/>
      <c r="D49" s="282">
        <f ca="1">IF(ISERROR(((OFFSET(D49,-9,0)/OFFSET(D49,-13,0))^0.25)-1),"n.a.",((OFFSET(D49,-9,0)/OFFSET(D49,-13,0))^0.25)-1)</f>
        <v>0.02392490402789793</v>
      </c>
      <c r="E49" s="256" t="str">
        <f aca="true" ca="1" t="shared" si="0" ref="E49:J49">IF(ISERROR(((OFFSET(E49,-9,0)/OFFSET(E49,-13,0))^0.25)-1),"n.a.",((OFFSET(E49,-9,0)/OFFSET(E49,-13,0))^0.25)-1)</f>
        <v>n.a.</v>
      </c>
      <c r="F49" s="256" t="s">
        <v>30</v>
      </c>
      <c r="G49" s="283">
        <f ca="1" t="shared" si="0"/>
        <v>-0.02326643742216261</v>
      </c>
      <c r="H49" s="256">
        <f ca="1" t="shared" si="0"/>
        <v>0.18147563893407215</v>
      </c>
      <c r="I49" s="256">
        <f ca="1" t="shared" si="0"/>
        <v>0.03089483303700824</v>
      </c>
      <c r="J49" s="256">
        <f ca="1" t="shared" si="0"/>
        <v>0.03975663535971452</v>
      </c>
      <c r="K49" s="284" t="s">
        <v>30</v>
      </c>
      <c r="L49" s="71"/>
    </row>
    <row r="50" spans="1:12" ht="13.5" thickBot="1">
      <c r="A50" s="398" t="str">
        <f ca="1">"∆"&amp;(OFFSET(A50,-11,0))&amp;"/"&amp;(OFFSET(A50,-10,0))</f>
        <v>∆2008/2009</v>
      </c>
      <c r="B50" s="399"/>
      <c r="C50" s="13"/>
      <c r="D50" s="285">
        <f aca="true" ca="1" t="shared" si="1" ref="D50:J50">IF(ISERROR((OFFSET(D50,-10,0)-OFFSET(D50,-11,0))/OFFSET(D50,-11,0)),"n.a.",(OFFSET(D50,-10,0)-OFFSET(D50,-11,0))/OFFSET(D50,-11,0))</f>
        <v>0.03169117997129167</v>
      </c>
      <c r="E50" s="286" t="str">
        <f ca="1" t="shared" si="1"/>
        <v>n.a.</v>
      </c>
      <c r="F50" s="286" t="s">
        <v>30</v>
      </c>
      <c r="G50" s="286">
        <f ca="1" t="shared" si="1"/>
        <v>-0.13817526200280156</v>
      </c>
      <c r="H50" s="286">
        <f ca="1" t="shared" si="1"/>
        <v>0.3738831129577463</v>
      </c>
      <c r="I50" s="286">
        <f ca="1" t="shared" si="1"/>
        <v>0.13632792001373525</v>
      </c>
      <c r="J50" s="286">
        <f ca="1" t="shared" si="1"/>
        <v>0.2450087626185441</v>
      </c>
      <c r="K50" s="287" t="s">
        <v>30</v>
      </c>
      <c r="L50" s="71"/>
    </row>
    <row r="51" spans="1:12" ht="12.75">
      <c r="A51" s="288"/>
      <c r="B51" s="288"/>
      <c r="C51" s="288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2.75">
      <c r="A52" s="71" t="s">
        <v>15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4.25">
      <c r="A53" s="28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2.75">
      <c r="A54" s="92" t="s">
        <v>72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2.75">
      <c r="A55" s="71" t="s">
        <v>21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ht="12.75">
      <c r="A56" s="71" t="s">
        <v>70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</sheetData>
  <mergeCells count="10">
    <mergeCell ref="A49:B49"/>
    <mergeCell ref="A50:B50"/>
    <mergeCell ref="G3:G4"/>
    <mergeCell ref="H3:H4"/>
    <mergeCell ref="I3:J3"/>
    <mergeCell ref="K3:K4"/>
    <mergeCell ref="A3:C4"/>
    <mergeCell ref="D3:D4"/>
    <mergeCell ref="E3:E4"/>
    <mergeCell ref="F3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Paul Hunt</cp:lastModifiedBy>
  <dcterms:created xsi:type="dcterms:W3CDTF">2010-06-30T23:00:49Z</dcterms:created>
  <dcterms:modified xsi:type="dcterms:W3CDTF">2010-08-01T22:55:20Z</dcterms:modified>
  <cp:category/>
  <cp:version/>
  <cp:contentType/>
  <cp:contentStatus/>
</cp:coreProperties>
</file>